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о 31.12.2015" sheetId="19" r:id="rId1"/>
  </sheets>
  <calcPr calcId="125725" refMode="R1C1"/>
</workbook>
</file>

<file path=xl/calcChain.xml><?xml version="1.0" encoding="utf-8"?>
<calcChain xmlns="http://schemas.openxmlformats.org/spreadsheetml/2006/main">
  <c r="D23" i="19"/>
  <c r="D21"/>
  <c r="C21"/>
  <c r="C25"/>
  <c r="C27"/>
  <c r="D16"/>
  <c r="C20" l="1"/>
  <c r="C32"/>
  <c r="C30"/>
  <c r="C14"/>
  <c r="C10" l="1"/>
  <c r="C23" l="1"/>
  <c r="D10"/>
  <c r="D9" s="1"/>
  <c r="D11"/>
  <c r="D12"/>
  <c r="D14"/>
  <c r="D15"/>
  <c r="D17"/>
  <c r="D18"/>
  <c r="D19"/>
  <c r="D22"/>
  <c r="D24"/>
  <c r="D25"/>
  <c r="D26"/>
  <c r="D27"/>
  <c r="D28"/>
  <c r="D29"/>
  <c r="D30"/>
  <c r="D31"/>
  <c r="D34"/>
  <c r="D33" s="1"/>
  <c r="C4"/>
  <c r="C33"/>
  <c r="B33"/>
  <c r="B32"/>
  <c r="D32" s="1"/>
  <c r="B23"/>
  <c r="B21"/>
  <c r="C13"/>
  <c r="B14"/>
  <c r="B13" s="1"/>
  <c r="C9"/>
  <c r="B9"/>
  <c r="B5"/>
  <c r="D20" l="1"/>
  <c r="B4"/>
  <c r="D13"/>
  <c r="B20"/>
  <c r="B8" s="1"/>
  <c r="D8" l="1"/>
  <c r="C8"/>
  <c r="C36" s="1"/>
  <c r="B36"/>
</calcChain>
</file>

<file path=xl/sharedStrings.xml><?xml version="1.0" encoding="utf-8"?>
<sst xmlns="http://schemas.openxmlformats.org/spreadsheetml/2006/main" count="38" uniqueCount="38">
  <si>
    <t>Доходы</t>
  </si>
  <si>
    <t>Расходы</t>
  </si>
  <si>
    <t xml:space="preserve"> 1. Арендные платежи</t>
  </si>
  <si>
    <t>IV. Налоги и сборы</t>
  </si>
  <si>
    <t>1.Налоги и сборы</t>
  </si>
  <si>
    <t xml:space="preserve"> 2. Командировочные расходы </t>
  </si>
  <si>
    <t xml:space="preserve"> 4. Аудиторские услуги</t>
  </si>
  <si>
    <t xml:space="preserve"> 5. Обслуживание сайта</t>
  </si>
  <si>
    <t xml:space="preserve"> 6. Почтовые и телеграфные расходы</t>
  </si>
  <si>
    <t xml:space="preserve"> 7. Услуги банков</t>
  </si>
  <si>
    <t xml:space="preserve"> 2. Страховые взносы на обязательное пенсионное страхование, обязательное медицинское страхование, обязательное социальное страхование</t>
  </si>
  <si>
    <t xml:space="preserve"> 3. Социальные гарантии</t>
  </si>
  <si>
    <t xml:space="preserve"> 1. ФОТ штатного персонала</t>
  </si>
  <si>
    <t xml:space="preserve"> 2. Доходы от размещения денежных средств на депозитных счетах</t>
  </si>
  <si>
    <t>I. Расходы на оплату труда</t>
  </si>
  <si>
    <t>II. Материальные расходы</t>
  </si>
  <si>
    <t xml:space="preserve"> 2. Приобретение запасных частей и расходных материалов к оргтехнике, заправка и ремонт картриджей</t>
  </si>
  <si>
    <t xml:space="preserve"> 3. Прочие материалы</t>
  </si>
  <si>
    <t xml:space="preserve"> 4. Приобретение программных продуктов</t>
  </si>
  <si>
    <t xml:space="preserve"> 5. Приобретение основных средств</t>
  </si>
  <si>
    <t xml:space="preserve"> 8. Услуги связи</t>
  </si>
  <si>
    <t xml:space="preserve"> 3. Сопровождение и обслуживание программного обеспечения и средств связи</t>
  </si>
  <si>
    <t>III. Текущие расходы</t>
  </si>
  <si>
    <t xml:space="preserve"> 1. Вступительные и членские взносы</t>
  </si>
  <si>
    <t>10. Оплата членских взносов в НОП</t>
  </si>
  <si>
    <t xml:space="preserve"> Резерв Правления на 01.01.2015</t>
  </si>
  <si>
    <t xml:space="preserve"> Резерв Правления на 31.12.2015</t>
  </si>
  <si>
    <t xml:space="preserve"> 9. Страхование автотранспорта </t>
  </si>
  <si>
    <t xml:space="preserve"> 1. Содержание служебного автотранспорта</t>
  </si>
  <si>
    <t>План</t>
  </si>
  <si>
    <t>Факт</t>
  </si>
  <si>
    <t>3.  Пожертвования от НО "Союз строителей Югры"</t>
  </si>
  <si>
    <t>6.  Канцелярские расходы</t>
  </si>
  <si>
    <t xml:space="preserve">Отчет об  исполнении сметы (финансового плана )                                                                                                                                                                     Саморегулируемой организации "Союз проектировщиков Югры"                                                                                               за 2015 г. </t>
  </si>
  <si>
    <t>Отклонения             (+ экономия              - перерасход)</t>
  </si>
  <si>
    <t>11. Организация и проведение круглых столов, конференций, общих собраний и правлений</t>
  </si>
  <si>
    <t xml:space="preserve">12. Прочие и непредвиденные расходы </t>
  </si>
  <si>
    <t xml:space="preserve">Расходы из резерва Правления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</si>
</sst>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_р_._-;\-* #,##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26">
    <xf numFmtId="0" fontId="0" fillId="0" borderId="0" xfId="0"/>
    <xf numFmtId="0" fontId="7" fillId="0" borderId="0" xfId="0" applyFont="1"/>
    <xf numFmtId="165" fontId="7" fillId="0" borderId="0" xfId="0" applyNumberFormat="1" applyFont="1"/>
    <xf numFmtId="165" fontId="8" fillId="0" borderId="0" xfId="0" applyNumberFormat="1" applyFont="1"/>
    <xf numFmtId="0" fontId="3" fillId="0" borderId="0" xfId="0" applyFont="1"/>
    <xf numFmtId="164" fontId="3" fillId="0" borderId="0" xfId="2" applyNumberFormat="1" applyFont="1"/>
    <xf numFmtId="0" fontId="4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9" fillId="0" borderId="2" xfId="1" applyNumberFormat="1" applyFont="1" applyBorder="1" applyAlignment="1">
      <alignment horizontal="left" wrapText="1"/>
    </xf>
    <xf numFmtId="165" fontId="4" fillId="2" borderId="2" xfId="2" applyNumberFormat="1" applyFont="1" applyFill="1" applyBorder="1"/>
    <xf numFmtId="165" fontId="4" fillId="2" borderId="2" xfId="0" applyNumberFormat="1" applyFont="1" applyFill="1" applyBorder="1" applyAlignment="1">
      <alignment wrapText="1"/>
    </xf>
    <xf numFmtId="0" fontId="9" fillId="0" borderId="2" xfId="1" applyNumberFormat="1" applyFont="1" applyBorder="1" applyAlignment="1">
      <alignment horizontal="center" wrapText="1"/>
    </xf>
    <xf numFmtId="3" fontId="9" fillId="0" borderId="2" xfId="1" applyNumberFormat="1" applyFont="1" applyFill="1" applyBorder="1" applyAlignment="1">
      <alignment horizontal="right"/>
    </xf>
    <xf numFmtId="165" fontId="9" fillId="0" borderId="2" xfId="2" applyNumberFormat="1" applyFont="1" applyFill="1" applyBorder="1" applyAlignment="1">
      <alignment horizontal="right"/>
    </xf>
    <xf numFmtId="0" fontId="10" fillId="0" borderId="1" xfId="1" applyNumberFormat="1" applyFont="1" applyBorder="1" applyAlignment="1">
      <alignment horizontal="left" wrapText="1"/>
    </xf>
    <xf numFmtId="165" fontId="5" fillId="0" borderId="2" xfId="2" applyNumberFormat="1" applyFont="1" applyBorder="1"/>
    <xf numFmtId="165" fontId="5" fillId="0" borderId="2" xfId="0" applyNumberFormat="1" applyFont="1" applyBorder="1"/>
    <xf numFmtId="165" fontId="5" fillId="0" borderId="1" xfId="2" applyNumberFormat="1" applyFont="1" applyBorder="1"/>
    <xf numFmtId="0" fontId="9" fillId="0" borderId="1" xfId="1" applyNumberFormat="1" applyFont="1" applyBorder="1" applyAlignment="1">
      <alignment horizontal="center" wrapText="1"/>
    </xf>
    <xf numFmtId="165" fontId="9" fillId="0" borderId="1" xfId="2" applyNumberFormat="1" applyFont="1" applyFill="1" applyBorder="1" applyAlignment="1">
      <alignment horizontal="right"/>
    </xf>
    <xf numFmtId="0" fontId="11" fillId="0" borderId="1" xfId="1" applyNumberFormat="1" applyFont="1" applyBorder="1" applyAlignment="1">
      <alignment horizontal="left" wrapText="1"/>
    </xf>
    <xf numFmtId="3" fontId="9" fillId="2" borderId="2" xfId="1" applyNumberFormat="1" applyFont="1" applyFill="1" applyBorder="1" applyAlignment="1">
      <alignment horizontal="center"/>
    </xf>
    <xf numFmtId="3" fontId="9" fillId="0" borderId="2" xfId="1" applyNumberFormat="1" applyFont="1" applyFill="1" applyBorder="1" applyAlignment="1">
      <alignment horizontal="center"/>
    </xf>
    <xf numFmtId="3" fontId="10" fillId="0" borderId="1" xfId="1" applyNumberFormat="1" applyFont="1" applyFill="1" applyBorder="1" applyAlignment="1">
      <alignment horizontal="center"/>
    </xf>
    <xf numFmtId="3" fontId="9" fillId="0" borderId="1" xfId="1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Normal="100" workbookViewId="0">
      <selection activeCell="A43" sqref="A43"/>
    </sheetView>
  </sheetViews>
  <sheetFormatPr defaultRowHeight="25.5" customHeight="1"/>
  <cols>
    <col min="1" max="1" width="71.7109375" customWidth="1"/>
    <col min="2" max="4" width="19.140625" customWidth="1"/>
    <col min="5" max="5" width="17.42578125" customWidth="1"/>
  </cols>
  <sheetData>
    <row r="1" spans="1:10" ht="67.5" customHeight="1">
      <c r="A1" s="25" t="s">
        <v>33</v>
      </c>
      <c r="B1" s="25"/>
      <c r="C1" s="25"/>
      <c r="D1" s="25"/>
      <c r="E1" s="2"/>
      <c r="F1" s="1"/>
      <c r="G1" s="1"/>
      <c r="H1" s="1"/>
      <c r="I1" s="1"/>
      <c r="J1" s="1"/>
    </row>
    <row r="2" spans="1:10" ht="45.75" customHeight="1">
      <c r="A2" s="6"/>
      <c r="B2" s="7" t="s">
        <v>29</v>
      </c>
      <c r="C2" s="7" t="s">
        <v>30</v>
      </c>
      <c r="D2" s="7" t="s">
        <v>34</v>
      </c>
      <c r="E2" s="2"/>
      <c r="F2" s="1"/>
      <c r="G2" s="1"/>
      <c r="H2" s="1"/>
      <c r="I2" s="1"/>
      <c r="J2" s="1"/>
    </row>
    <row r="3" spans="1:10" ht="42.75" customHeight="1">
      <c r="A3" s="8" t="s">
        <v>25</v>
      </c>
      <c r="B3" s="21">
        <v>8627421</v>
      </c>
      <c r="C3" s="9">
        <v>8627421</v>
      </c>
      <c r="D3" s="10"/>
      <c r="E3" s="1"/>
      <c r="F3" s="1"/>
      <c r="G3" s="1"/>
      <c r="H3" s="1"/>
      <c r="I3" s="1"/>
      <c r="J3" s="1"/>
    </row>
    <row r="4" spans="1:10" ht="25.5" customHeight="1">
      <c r="A4" s="11" t="s">
        <v>0</v>
      </c>
      <c r="B4" s="22">
        <f>B5+B6</f>
        <v>11085000</v>
      </c>
      <c r="C4" s="13">
        <f>C5+C6+C7</f>
        <v>9876601.3599999994</v>
      </c>
      <c r="D4" s="13"/>
      <c r="E4" s="1"/>
      <c r="F4" s="1"/>
      <c r="G4" s="1"/>
      <c r="H4" s="1"/>
      <c r="I4" s="1"/>
      <c r="J4" s="1"/>
    </row>
    <row r="5" spans="1:10" ht="25.5" customHeight="1">
      <c r="A5" s="14" t="s">
        <v>23</v>
      </c>
      <c r="B5" s="23">
        <f>9000000+835000</f>
        <v>9835000</v>
      </c>
      <c r="C5" s="15">
        <v>7741818.75</v>
      </c>
      <c r="D5" s="16"/>
      <c r="E5" s="1"/>
      <c r="F5" s="1"/>
      <c r="G5" s="1"/>
      <c r="H5" s="1"/>
      <c r="I5" s="1"/>
      <c r="J5" s="1"/>
    </row>
    <row r="6" spans="1:10" ht="35.25" customHeight="1">
      <c r="A6" s="14" t="s">
        <v>13</v>
      </c>
      <c r="B6" s="23">
        <v>1250000</v>
      </c>
      <c r="C6" s="15">
        <v>1534782.61</v>
      </c>
      <c r="D6" s="16"/>
      <c r="E6" s="1"/>
      <c r="F6" s="1"/>
      <c r="G6" s="1"/>
      <c r="H6" s="1"/>
      <c r="I6" s="1"/>
      <c r="J6" s="1"/>
    </row>
    <row r="7" spans="1:10" ht="34.5" customHeight="1">
      <c r="A7" s="14" t="s">
        <v>31</v>
      </c>
      <c r="B7" s="23">
        <v>0</v>
      </c>
      <c r="C7" s="17">
        <v>600000</v>
      </c>
      <c r="D7" s="16"/>
      <c r="E7" s="1"/>
      <c r="F7" s="1"/>
      <c r="G7" s="1"/>
      <c r="H7" s="1"/>
      <c r="I7" s="1"/>
      <c r="J7" s="1"/>
    </row>
    <row r="8" spans="1:10" ht="25.5" customHeight="1">
      <c r="A8" s="18" t="s">
        <v>1</v>
      </c>
      <c r="B8" s="24">
        <f>B13+B9+B20+B33</f>
        <v>13415477</v>
      </c>
      <c r="C8" s="19">
        <f>C9+C13+C20+C33</f>
        <v>12691649.709999999</v>
      </c>
      <c r="D8" s="19">
        <f>D9+D13+D20+D33</f>
        <v>723827.28999999957</v>
      </c>
      <c r="E8" s="3"/>
      <c r="F8" s="1"/>
      <c r="G8" s="1"/>
      <c r="H8" s="1"/>
      <c r="I8" s="1"/>
      <c r="J8" s="1"/>
    </row>
    <row r="9" spans="1:10" ht="25.5" customHeight="1">
      <c r="A9" s="18" t="s">
        <v>14</v>
      </c>
      <c r="B9" s="24">
        <f>B10+B12+B11</f>
        <v>9412719</v>
      </c>
      <c r="C9" s="19">
        <f>C10+C12+C11</f>
        <v>8965753.6699999999</v>
      </c>
      <c r="D9" s="19">
        <f>D10+D12+D11</f>
        <v>446965.32999999961</v>
      </c>
      <c r="E9" s="2"/>
      <c r="F9" s="1"/>
      <c r="G9" s="1"/>
      <c r="H9" s="1"/>
      <c r="I9" s="1"/>
      <c r="J9" s="1"/>
    </row>
    <row r="10" spans="1:10" ht="25.5" customHeight="1">
      <c r="A10" s="14" t="s">
        <v>12</v>
      </c>
      <c r="B10" s="23">
        <v>7360414</v>
      </c>
      <c r="C10" s="15">
        <f>7621086.03-529176.67</f>
        <v>7091909.3600000003</v>
      </c>
      <c r="D10" s="16">
        <f t="shared" ref="D10:D34" si="0">B10-C10</f>
        <v>268504.63999999966</v>
      </c>
      <c r="E10" s="2"/>
      <c r="F10" s="1"/>
      <c r="G10" s="1"/>
      <c r="H10" s="1"/>
      <c r="I10" s="1"/>
      <c r="J10" s="1"/>
    </row>
    <row r="11" spans="1:10" ht="56.25" customHeight="1">
      <c r="A11" s="14" t="s">
        <v>10</v>
      </c>
      <c r="B11" s="23">
        <v>1974305</v>
      </c>
      <c r="C11" s="15">
        <v>1816777.81</v>
      </c>
      <c r="D11" s="16">
        <f t="shared" si="0"/>
        <v>157527.18999999994</v>
      </c>
      <c r="E11" s="2"/>
      <c r="F11" s="1"/>
      <c r="G11" s="1"/>
      <c r="H11" s="1"/>
      <c r="I11" s="1"/>
      <c r="J11" s="1"/>
    </row>
    <row r="12" spans="1:10" ht="25.5" customHeight="1">
      <c r="A12" s="14" t="s">
        <v>11</v>
      </c>
      <c r="B12" s="23">
        <v>78000</v>
      </c>
      <c r="C12" s="15">
        <v>57066.5</v>
      </c>
      <c r="D12" s="16">
        <f t="shared" si="0"/>
        <v>20933.5</v>
      </c>
      <c r="E12" s="2"/>
      <c r="F12" s="1"/>
      <c r="G12" s="1"/>
      <c r="H12" s="1"/>
      <c r="I12" s="1"/>
      <c r="J12" s="1"/>
    </row>
    <row r="13" spans="1:10" ht="25.5" customHeight="1">
      <c r="A13" s="18" t="s">
        <v>15</v>
      </c>
      <c r="B13" s="24">
        <f>B14+B15+B16+B17+B18+B19</f>
        <v>1646300</v>
      </c>
      <c r="C13" s="19">
        <f>C14+C15+C16+C17+C18+C19</f>
        <v>1506080.44</v>
      </c>
      <c r="D13" s="19">
        <f>D14+D15+D16+D17+D18+D19</f>
        <v>140219.55999999997</v>
      </c>
      <c r="E13" s="3"/>
      <c r="F13" s="1"/>
      <c r="G13" s="1"/>
      <c r="H13" s="1"/>
      <c r="I13" s="1"/>
      <c r="J13" s="1"/>
    </row>
    <row r="14" spans="1:10" ht="25.5" customHeight="1">
      <c r="A14" s="14" t="s">
        <v>28</v>
      </c>
      <c r="B14" s="23">
        <f>412600</f>
        <v>412600</v>
      </c>
      <c r="C14" s="15">
        <f>451163.4-150000</f>
        <v>301163.40000000002</v>
      </c>
      <c r="D14" s="16">
        <f t="shared" si="0"/>
        <v>111436.59999999998</v>
      </c>
      <c r="E14" s="2"/>
      <c r="F14" s="1"/>
      <c r="G14" s="1"/>
      <c r="H14" s="1"/>
      <c r="I14" s="1"/>
      <c r="J14" s="1"/>
    </row>
    <row r="15" spans="1:10" ht="37.5">
      <c r="A15" s="14" t="s">
        <v>16</v>
      </c>
      <c r="B15" s="23">
        <v>123000</v>
      </c>
      <c r="C15" s="15">
        <v>114515</v>
      </c>
      <c r="D15" s="16">
        <f t="shared" si="0"/>
        <v>8485</v>
      </c>
      <c r="E15" s="2"/>
      <c r="F15" s="1"/>
      <c r="G15" s="1"/>
      <c r="H15" s="1"/>
      <c r="I15" s="1"/>
      <c r="J15" s="1"/>
    </row>
    <row r="16" spans="1:10" ht="25.5" customHeight="1">
      <c r="A16" s="14" t="s">
        <v>17</v>
      </c>
      <c r="B16" s="23">
        <v>10000</v>
      </c>
      <c r="C16" s="15">
        <v>0</v>
      </c>
      <c r="D16" s="16">
        <f t="shared" si="0"/>
        <v>10000</v>
      </c>
      <c r="E16" s="2"/>
      <c r="F16" s="1"/>
      <c r="G16" s="1"/>
      <c r="H16" s="1"/>
      <c r="I16" s="1"/>
      <c r="J16" s="1"/>
    </row>
    <row r="17" spans="1:10" ht="25.5" customHeight="1">
      <c r="A17" s="14" t="s">
        <v>18</v>
      </c>
      <c r="B17" s="23">
        <v>16700</v>
      </c>
      <c r="C17" s="15">
        <v>16700</v>
      </c>
      <c r="D17" s="16">
        <f t="shared" si="0"/>
        <v>0</v>
      </c>
      <c r="E17" s="2"/>
      <c r="F17" s="1"/>
      <c r="G17" s="1"/>
      <c r="H17" s="1"/>
      <c r="I17" s="1"/>
      <c r="J17" s="1"/>
    </row>
    <row r="18" spans="1:10" ht="25.5" customHeight="1">
      <c r="A18" s="14" t="s">
        <v>19</v>
      </c>
      <c r="B18" s="23">
        <v>1035000</v>
      </c>
      <c r="C18" s="15">
        <v>1035000</v>
      </c>
      <c r="D18" s="16">
        <f t="shared" si="0"/>
        <v>0</v>
      </c>
      <c r="E18" s="2"/>
      <c r="F18" s="1"/>
      <c r="G18" s="1"/>
      <c r="H18" s="1"/>
      <c r="I18" s="1"/>
      <c r="J18" s="1"/>
    </row>
    <row r="19" spans="1:10" ht="25.5" customHeight="1">
      <c r="A19" s="14" t="s">
        <v>32</v>
      </c>
      <c r="B19" s="23">
        <v>49000</v>
      </c>
      <c r="C19" s="15">
        <v>38702.04</v>
      </c>
      <c r="D19" s="16">
        <f t="shared" si="0"/>
        <v>10297.959999999999</v>
      </c>
      <c r="E19" s="2"/>
      <c r="F19" s="1"/>
      <c r="G19" s="1"/>
      <c r="H19" s="1"/>
      <c r="I19" s="1"/>
      <c r="J19" s="1"/>
    </row>
    <row r="20" spans="1:10" ht="25.5" customHeight="1">
      <c r="A20" s="18" t="s">
        <v>22</v>
      </c>
      <c r="B20" s="24">
        <f>SUM(B21:B32)</f>
        <v>2306958</v>
      </c>
      <c r="C20" s="19">
        <f>C21+C22+C23+C24+C25+C26+C27+C28+C29+C30+C31+C32</f>
        <v>2170846.6</v>
      </c>
      <c r="D20" s="19">
        <f>D21+D22+D23+D24+D25+D26+D27+D28+D29+D30+D31+D32</f>
        <v>136111.40000000008</v>
      </c>
      <c r="E20" s="3"/>
      <c r="F20" s="1"/>
      <c r="G20" s="1"/>
      <c r="H20" s="1"/>
      <c r="I20" s="1"/>
      <c r="J20" s="1"/>
    </row>
    <row r="21" spans="1:10" ht="25.5" customHeight="1">
      <c r="A21" s="14" t="s">
        <v>2</v>
      </c>
      <c r="B21" s="23">
        <f>1202618</f>
        <v>1202618</v>
      </c>
      <c r="C21" s="15">
        <f>1622289.95-409680-5000-4992</f>
        <v>1202617.95</v>
      </c>
      <c r="D21" s="16">
        <f>B21-C21</f>
        <v>5.0000000046566129E-2</v>
      </c>
      <c r="E21" s="2"/>
      <c r="F21" s="1"/>
      <c r="G21" s="1"/>
      <c r="H21" s="1"/>
      <c r="I21" s="1"/>
      <c r="J21" s="1"/>
    </row>
    <row r="22" spans="1:10" ht="25.5" customHeight="1">
      <c r="A22" s="14" t="s">
        <v>5</v>
      </c>
      <c r="B22" s="23">
        <v>150000</v>
      </c>
      <c r="C22" s="15">
        <v>133643.18</v>
      </c>
      <c r="D22" s="16">
        <f t="shared" si="0"/>
        <v>16356.820000000007</v>
      </c>
      <c r="E22" s="2"/>
      <c r="F22" s="1"/>
      <c r="G22" s="1"/>
      <c r="H22" s="1"/>
      <c r="I22" s="1"/>
      <c r="J22" s="1"/>
    </row>
    <row r="23" spans="1:10" ht="36" customHeight="1">
      <c r="A23" s="14" t="s">
        <v>21</v>
      </c>
      <c r="B23" s="23">
        <f>6000*12</f>
        <v>72000</v>
      </c>
      <c r="C23" s="15">
        <f>76000-4000</f>
        <v>72000</v>
      </c>
      <c r="D23" s="16">
        <f>B23-C23</f>
        <v>0</v>
      </c>
      <c r="E23" s="2"/>
      <c r="F23" s="1"/>
      <c r="G23" s="1"/>
      <c r="H23" s="1"/>
      <c r="I23" s="1"/>
      <c r="J23" s="1"/>
    </row>
    <row r="24" spans="1:10" ht="25.5" customHeight="1">
      <c r="A24" s="14" t="s">
        <v>6</v>
      </c>
      <c r="B24" s="23">
        <v>80000</v>
      </c>
      <c r="C24" s="15">
        <v>80000</v>
      </c>
      <c r="D24" s="16">
        <f t="shared" si="0"/>
        <v>0</v>
      </c>
      <c r="E24" s="2"/>
      <c r="F24" s="1"/>
      <c r="G24" s="1"/>
      <c r="H24" s="1"/>
      <c r="I24" s="1"/>
      <c r="J24" s="1"/>
    </row>
    <row r="25" spans="1:10" ht="25.5" customHeight="1">
      <c r="A25" s="14" t="s">
        <v>7</v>
      </c>
      <c r="B25" s="23">
        <v>2050</v>
      </c>
      <c r="C25" s="15">
        <f>2300-250</f>
        <v>2050</v>
      </c>
      <c r="D25" s="16">
        <f t="shared" si="0"/>
        <v>0</v>
      </c>
      <c r="E25" s="2"/>
      <c r="F25" s="1"/>
      <c r="G25" s="1"/>
      <c r="H25" s="1"/>
      <c r="I25" s="1"/>
      <c r="J25" s="1"/>
    </row>
    <row r="26" spans="1:10" ht="25.5" customHeight="1">
      <c r="A26" s="14" t="s">
        <v>8</v>
      </c>
      <c r="B26" s="23">
        <v>80000</v>
      </c>
      <c r="C26" s="15">
        <v>25836</v>
      </c>
      <c r="D26" s="16">
        <f t="shared" si="0"/>
        <v>54164</v>
      </c>
      <c r="E26" s="2"/>
      <c r="F26" s="1"/>
      <c r="G26" s="1"/>
      <c r="H26" s="1"/>
      <c r="I26" s="1"/>
      <c r="J26" s="1"/>
    </row>
    <row r="27" spans="1:10" ht="25.5" customHeight="1">
      <c r="A27" s="14" t="s">
        <v>9</v>
      </c>
      <c r="B27" s="23">
        <v>50000</v>
      </c>
      <c r="C27" s="15">
        <f>77436.45-12844.65-15000</f>
        <v>49591.799999999996</v>
      </c>
      <c r="D27" s="16">
        <f t="shared" si="0"/>
        <v>408.20000000000437</v>
      </c>
      <c r="E27" s="2"/>
      <c r="F27" s="1"/>
      <c r="G27" s="1"/>
      <c r="H27" s="1"/>
      <c r="I27" s="1"/>
      <c r="J27" s="1"/>
    </row>
    <row r="28" spans="1:10" ht="25.5" customHeight="1">
      <c r="A28" s="14" t="s">
        <v>20</v>
      </c>
      <c r="B28" s="23">
        <v>95000</v>
      </c>
      <c r="C28" s="15">
        <v>58735.11</v>
      </c>
      <c r="D28" s="16">
        <f t="shared" si="0"/>
        <v>36264.89</v>
      </c>
      <c r="E28" s="2"/>
      <c r="F28" s="1"/>
      <c r="G28" s="1"/>
      <c r="H28" s="1"/>
      <c r="I28" s="1"/>
      <c r="J28" s="1"/>
    </row>
    <row r="29" spans="1:10" ht="25.5" customHeight="1">
      <c r="A29" s="14" t="s">
        <v>27</v>
      </c>
      <c r="B29" s="23">
        <v>13790</v>
      </c>
      <c r="C29" s="15">
        <v>13790</v>
      </c>
      <c r="D29" s="16">
        <f t="shared" si="0"/>
        <v>0</v>
      </c>
      <c r="E29" s="2"/>
      <c r="F29" s="1"/>
      <c r="G29" s="1"/>
      <c r="H29" s="1"/>
      <c r="I29" s="1"/>
      <c r="J29" s="1"/>
    </row>
    <row r="30" spans="1:10" ht="25.5" customHeight="1">
      <c r="A30" s="14" t="s">
        <v>24</v>
      </c>
      <c r="B30" s="23">
        <v>432000</v>
      </c>
      <c r="C30" s="15">
        <f>533625-101625</f>
        <v>432000</v>
      </c>
      <c r="D30" s="16">
        <f t="shared" si="0"/>
        <v>0</v>
      </c>
      <c r="E30" s="2"/>
      <c r="F30" s="1"/>
      <c r="G30" s="1"/>
      <c r="H30" s="1"/>
      <c r="I30" s="1"/>
      <c r="J30" s="1"/>
    </row>
    <row r="31" spans="1:10" ht="38.25" customHeight="1">
      <c r="A31" s="14" t="s">
        <v>35</v>
      </c>
      <c r="B31" s="23">
        <v>50000</v>
      </c>
      <c r="C31" s="15">
        <v>36167.5</v>
      </c>
      <c r="D31" s="16">
        <f t="shared" si="0"/>
        <v>13832.5</v>
      </c>
      <c r="E31" s="2"/>
      <c r="F31" s="1"/>
      <c r="G31" s="1"/>
      <c r="H31" s="1"/>
      <c r="I31" s="1"/>
      <c r="J31" s="1"/>
    </row>
    <row r="32" spans="1:10" ht="25.5" customHeight="1">
      <c r="A32" s="14" t="s">
        <v>36</v>
      </c>
      <c r="B32" s="23">
        <f>79500</f>
        <v>79500</v>
      </c>
      <c r="C32" s="15">
        <f>109415.06-45000</f>
        <v>64415.06</v>
      </c>
      <c r="D32" s="16">
        <f t="shared" si="0"/>
        <v>15084.940000000002</v>
      </c>
      <c r="E32" s="2"/>
      <c r="F32" s="1"/>
      <c r="G32" s="1"/>
      <c r="H32" s="1"/>
      <c r="I32" s="1"/>
      <c r="J32" s="1"/>
    </row>
    <row r="33" spans="1:10" ht="25.5" customHeight="1">
      <c r="A33" s="18" t="s">
        <v>3</v>
      </c>
      <c r="B33" s="24">
        <f>B34</f>
        <v>49500</v>
      </c>
      <c r="C33" s="19">
        <f>C34</f>
        <v>48969</v>
      </c>
      <c r="D33" s="19">
        <f>D34</f>
        <v>531</v>
      </c>
      <c r="E33" s="1"/>
      <c r="F33" s="1"/>
      <c r="G33" s="1"/>
      <c r="H33" s="1"/>
      <c r="I33" s="1"/>
      <c r="J33" s="1"/>
    </row>
    <row r="34" spans="1:10" ht="25.5" customHeight="1">
      <c r="A34" s="14" t="s">
        <v>4</v>
      </c>
      <c r="B34" s="23">
        <v>49500</v>
      </c>
      <c r="C34" s="15">
        <v>48969</v>
      </c>
      <c r="D34" s="16">
        <f t="shared" si="0"/>
        <v>531</v>
      </c>
      <c r="E34" s="2"/>
      <c r="F34" s="1"/>
      <c r="G34" s="1"/>
      <c r="H34" s="1"/>
      <c r="I34" s="1"/>
      <c r="J34" s="1"/>
    </row>
    <row r="35" spans="1:10" ht="25.5" customHeight="1">
      <c r="A35" s="20" t="s">
        <v>37</v>
      </c>
      <c r="B35" s="23"/>
      <c r="C35" s="15">
        <v>321867</v>
      </c>
      <c r="D35" s="16"/>
      <c r="E35" s="2"/>
      <c r="F35" s="1"/>
      <c r="G35" s="1"/>
      <c r="H35" s="1"/>
      <c r="I35" s="1"/>
      <c r="J35" s="1"/>
    </row>
    <row r="36" spans="1:10" ht="25.5" customHeight="1">
      <c r="A36" s="8" t="s">
        <v>26</v>
      </c>
      <c r="B36" s="22">
        <f>B3+B5+B6-B8-B35</f>
        <v>6296944</v>
      </c>
      <c r="C36" s="12">
        <f>C3+C5+C6+C7-C8-C35</f>
        <v>5490505.6500000004</v>
      </c>
      <c r="D36" s="12"/>
      <c r="E36" s="1"/>
      <c r="F36" s="1"/>
      <c r="G36" s="1"/>
      <c r="H36" s="1"/>
      <c r="I36" s="1"/>
      <c r="J36" s="1"/>
    </row>
    <row r="37" spans="1:10" ht="25.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25.5" customHeight="1">
      <c r="A38" s="1"/>
      <c r="B38" s="4"/>
      <c r="C38" s="5"/>
      <c r="D38" s="1"/>
      <c r="E38" s="1"/>
      <c r="F38" s="1"/>
      <c r="G38" s="1"/>
      <c r="H38" s="1"/>
      <c r="I38" s="1"/>
      <c r="J38" s="1"/>
    </row>
    <row r="39" spans="1:10" ht="25.5" customHeight="1">
      <c r="A39" s="1"/>
      <c r="B39" s="4"/>
      <c r="C39" s="5"/>
      <c r="D39" s="1"/>
      <c r="E39" s="1"/>
      <c r="F39" s="1"/>
      <c r="G39" s="1"/>
      <c r="H39" s="1"/>
      <c r="I39" s="1"/>
      <c r="J39" s="1"/>
    </row>
    <row r="40" spans="1:10" ht="25.5" customHeight="1">
      <c r="A40" s="1"/>
      <c r="B40" s="4"/>
      <c r="C40" s="5"/>
      <c r="D40" s="1"/>
      <c r="E40" s="1"/>
      <c r="F40" s="1"/>
      <c r="G40" s="1"/>
      <c r="H40" s="1"/>
      <c r="I40" s="1"/>
      <c r="J40" s="1"/>
    </row>
    <row r="41" spans="1:10" ht="25.5" customHeight="1">
      <c r="A41" s="1"/>
    </row>
    <row r="42" spans="1:10" ht="25.5" customHeight="1">
      <c r="A42" s="1"/>
    </row>
    <row r="43" spans="1:10" ht="25.5" customHeight="1">
      <c r="A43" s="1"/>
      <c r="B43" s="1"/>
      <c r="C43" s="1"/>
    </row>
    <row r="44" spans="1:10" ht="25.5" customHeight="1">
      <c r="A44" s="1"/>
      <c r="B44" s="1"/>
      <c r="C44" s="1"/>
    </row>
    <row r="45" spans="1:10" ht="25.5" customHeight="1">
      <c r="A45" s="1"/>
      <c r="B45" s="1"/>
      <c r="C45" s="1"/>
    </row>
    <row r="46" spans="1:10" ht="25.5" customHeight="1">
      <c r="A46" s="1"/>
      <c r="B46" s="1"/>
      <c r="C46" s="1"/>
    </row>
    <row r="47" spans="1:10" ht="25.5" customHeight="1">
      <c r="A47" s="1"/>
      <c r="B47" s="1"/>
      <c r="C47" s="1"/>
    </row>
    <row r="48" spans="1:10" ht="25.5" customHeight="1">
      <c r="A48" s="1"/>
      <c r="B48" s="1"/>
      <c r="C48" s="1"/>
    </row>
    <row r="49" spans="1:3" ht="25.5" customHeight="1">
      <c r="A49" s="1"/>
      <c r="B49" s="1"/>
      <c r="C49" s="1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31.12.2015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2016-02-05T11:27:46Z</dcterms:modified>
</cp:coreProperties>
</file>