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мета" sheetId="1" r:id="rId1"/>
  </sheets>
  <definedNames/>
  <calcPr fullCalcOnLoad="1"/>
</workbook>
</file>

<file path=xl/sharedStrings.xml><?xml version="1.0" encoding="utf-8"?>
<sst xmlns="http://schemas.openxmlformats.org/spreadsheetml/2006/main" count="101" uniqueCount="78">
  <si>
    <t>№ п/п</t>
  </si>
  <si>
    <t>Статьи затрат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</si>
  <si>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</si>
  <si>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</si>
  <si>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</si>
  <si>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</si>
  <si>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</si>
  <si>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</si>
  <si>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</si>
  <si>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</si>
  <si>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</si>
  <si>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</si>
  <si>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</si>
  <si>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</si>
  <si>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</si>
  <si>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план</t>
  </si>
  <si>
    <t>Доходы</t>
  </si>
  <si>
    <t>1</t>
  </si>
  <si>
    <t>2</t>
  </si>
  <si>
    <t>3</t>
  </si>
  <si>
    <t>Прямые расходы</t>
  </si>
  <si>
    <t>Материальные расходы</t>
  </si>
  <si>
    <t>4</t>
  </si>
  <si>
    <t>5</t>
  </si>
  <si>
    <t>6</t>
  </si>
  <si>
    <t>Прочие материалы</t>
  </si>
  <si>
    <t>Расходы на оплату труда</t>
  </si>
  <si>
    <t>ФОТ штатного персонала</t>
  </si>
  <si>
    <t>Социальные гарантии</t>
  </si>
  <si>
    <t>Косвенные расходы</t>
  </si>
  <si>
    <t>Прочие расходы</t>
  </si>
  <si>
    <t>Командировочные расходы</t>
  </si>
  <si>
    <t>Ремонт основных средств</t>
  </si>
  <si>
    <t>Нотариальные услуги</t>
  </si>
  <si>
    <t>Услуги банков</t>
  </si>
  <si>
    <t xml:space="preserve">Услуги связи </t>
  </si>
  <si>
    <t>7</t>
  </si>
  <si>
    <t>Канцелярские расходы</t>
  </si>
  <si>
    <t>8</t>
  </si>
  <si>
    <t>Налоги, сборы</t>
  </si>
  <si>
    <t>1.1</t>
  </si>
  <si>
    <t xml:space="preserve">Почтовые и телеграфные расходы </t>
  </si>
  <si>
    <t>Прочие и непредвиденные расходы</t>
  </si>
  <si>
    <t>Аудиторские услуги</t>
  </si>
  <si>
    <t>9</t>
  </si>
  <si>
    <t>10</t>
  </si>
  <si>
    <t>11</t>
  </si>
  <si>
    <t>12</t>
  </si>
  <si>
    <t>13</t>
  </si>
  <si>
    <t>14</t>
  </si>
  <si>
    <t>15</t>
  </si>
  <si>
    <t>16</t>
  </si>
  <si>
    <t xml:space="preserve">Резервы </t>
  </si>
  <si>
    <t>Вступительные взнос</t>
  </si>
  <si>
    <t>Приобретение запасных частей и расходных материалов (оргтехника)</t>
  </si>
  <si>
    <t xml:space="preserve">Арендные платежи </t>
  </si>
  <si>
    <t>Прочие налоги, сборы</t>
  </si>
  <si>
    <t xml:space="preserve">Финансовый план (смета) </t>
  </si>
  <si>
    <t>I</t>
  </si>
  <si>
    <t>II</t>
  </si>
  <si>
    <t>III</t>
  </si>
  <si>
    <t>IV</t>
  </si>
  <si>
    <t>ПФР</t>
  </si>
  <si>
    <t>Членский взнос</t>
  </si>
  <si>
    <t>Приобретение программных продуктов</t>
  </si>
  <si>
    <t>Обслуживание сайта</t>
  </si>
  <si>
    <t>Участие в семинарах, научных конференциях, выставках</t>
  </si>
  <si>
    <t xml:space="preserve">Организация и проведение круглых столов, конференций, общих собраний и правлений </t>
  </si>
  <si>
    <t>Расходы из резерва по решению Правления</t>
  </si>
  <si>
    <t>ВСЕГО РАСХОДОВ</t>
  </si>
  <si>
    <t>Оплата членских взносов в НОП</t>
  </si>
  <si>
    <t>Сопровождение и обслуживание программного обеспечения и средств связи (консультант, 1С "Бухгалтерия", 1С Предприятие 8-электронный реестр членов СРО)</t>
  </si>
  <si>
    <t>факт</t>
  </si>
  <si>
    <t>минус - перерасход</t>
  </si>
  <si>
    <t>плюс - экономия</t>
  </si>
  <si>
    <t>Резерв Правления на 01.01.2012 год</t>
  </si>
  <si>
    <t>Резерв Правления на 01.01.2011 год</t>
  </si>
  <si>
    <t>СРО НП "ЮграСтройПроект" за 2011 год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</si>
</sst>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#,##0.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000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(* #,##0.000_);_(* \(#,##0.000\);_(* &quot;-&quot;??_);_(@_)"/>
    <numFmt numFmtId="195" formatCode="_(* #,##0.0_);_(* \(#,##0.0\);_(* &quot;-&quot;??_);_(@_)"/>
    <numFmt numFmtId="196" formatCode="_(* #,##0_);_(* \(#,##0\);_(* &quot;-&quot;??_);_(@_)"/>
    <numFmt numFmtId="197" formatCode="[$-FC19]d\ mmmm\ yyyy\ &quot;г.&quot;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180" fontId="5" fillId="0" borderId="10" xfId="0" applyNumberFormat="1" applyFont="1" applyBorder="1" applyAlignment="1">
      <alignment horizontal="center" vertical="center"/>
    </xf>
    <xf numFmtId="180" fontId="5" fillId="0" borderId="11" xfId="0" applyNumberFormat="1" applyFont="1" applyBorder="1" applyAlignment="1">
      <alignment horizontal="center" vertical="center"/>
    </xf>
    <xf numFmtId="180" fontId="5" fillId="0" borderId="12" xfId="0" applyNumberFormat="1" applyFont="1" applyBorder="1" applyAlignment="1">
      <alignment horizontal="center"/>
    </xf>
    <xf numFmtId="180" fontId="5" fillId="0" borderId="12" xfId="0" applyNumberFormat="1" applyFont="1" applyFill="1" applyBorder="1" applyAlignment="1">
      <alignment horizontal="center" vertical="center"/>
    </xf>
    <xf numFmtId="180" fontId="5" fillId="0" borderId="13" xfId="0" applyNumberFormat="1" applyFont="1" applyFill="1" applyBorder="1" applyAlignment="1">
      <alignment horizontal="center" vertical="center"/>
    </xf>
    <xf numFmtId="180" fontId="5" fillId="0" borderId="14" xfId="0" applyNumberFormat="1" applyFont="1" applyFill="1" applyBorder="1" applyAlignment="1">
      <alignment horizontal="center" vertical="center"/>
    </xf>
    <xf numFmtId="180" fontId="5" fillId="0" borderId="15" xfId="0" applyNumberFormat="1" applyFont="1" applyFill="1" applyBorder="1" applyAlignment="1">
      <alignment horizontal="center" vertical="center"/>
    </xf>
    <xf numFmtId="49" fontId="44" fillId="33" borderId="10" xfId="0" applyNumberFormat="1" applyFont="1" applyFill="1" applyBorder="1" applyAlignment="1">
      <alignment horizontal="center" vertical="center" wrapText="1"/>
    </xf>
    <xf numFmtId="181" fontId="45" fillId="33" borderId="16" xfId="0" applyNumberFormat="1" applyFont="1" applyFill="1" applyBorder="1" applyAlignment="1">
      <alignment horizontal="center" wrapText="1"/>
    </xf>
    <xf numFmtId="180" fontId="45" fillId="33" borderId="16" xfId="0" applyNumberFormat="1" applyFont="1" applyFill="1" applyBorder="1" applyAlignment="1">
      <alignment horizontal="center" vertical="center"/>
    </xf>
    <xf numFmtId="180" fontId="45" fillId="33" borderId="17" xfId="0" applyNumberFormat="1" applyFont="1" applyFill="1" applyBorder="1" applyAlignment="1">
      <alignment horizontal="center" vertical="center"/>
    </xf>
    <xf numFmtId="180" fontId="45" fillId="33" borderId="18" xfId="0" applyNumberFormat="1" applyFont="1" applyFill="1" applyBorder="1" applyAlignment="1">
      <alignment horizontal="center" vertical="center"/>
    </xf>
    <xf numFmtId="180" fontId="45" fillId="33" borderId="19" xfId="0" applyNumberFormat="1" applyFont="1" applyFill="1" applyBorder="1" applyAlignment="1">
      <alignment horizontal="center" vertical="center"/>
    </xf>
    <xf numFmtId="49" fontId="45" fillId="33" borderId="20" xfId="0" applyNumberFormat="1" applyFont="1" applyFill="1" applyBorder="1" applyAlignment="1">
      <alignment horizontal="center" vertical="center" wrapText="1"/>
    </xf>
    <xf numFmtId="181" fontId="45" fillId="33" borderId="21" xfId="0" applyNumberFormat="1" applyFont="1" applyFill="1" applyBorder="1" applyAlignment="1">
      <alignment horizontal="center" wrapText="1"/>
    </xf>
    <xf numFmtId="180" fontId="45" fillId="33" borderId="21" xfId="0" applyNumberFormat="1" applyFont="1" applyFill="1" applyBorder="1" applyAlignment="1">
      <alignment horizontal="center" vertical="center"/>
    </xf>
    <xf numFmtId="180" fontId="45" fillId="33" borderId="22" xfId="0" applyNumberFormat="1" applyFont="1" applyFill="1" applyBorder="1" applyAlignment="1">
      <alignment horizontal="center" vertical="center"/>
    </xf>
    <xf numFmtId="196" fontId="45" fillId="33" borderId="23" xfId="60" applyNumberFormat="1" applyFont="1" applyFill="1" applyBorder="1" applyAlignment="1">
      <alignment horizontal="right"/>
    </xf>
    <xf numFmtId="49" fontId="44" fillId="33" borderId="20" xfId="0" applyNumberFormat="1" applyFont="1" applyFill="1" applyBorder="1" applyAlignment="1">
      <alignment horizontal="center" vertical="center" wrapText="1"/>
    </xf>
    <xf numFmtId="181" fontId="45" fillId="33" borderId="21" xfId="0" applyNumberFormat="1" applyFont="1" applyFill="1" applyBorder="1" applyAlignment="1">
      <alignment horizontal="left" wrapText="1"/>
    </xf>
    <xf numFmtId="180" fontId="45" fillId="33" borderId="21" xfId="0" applyNumberFormat="1" applyFont="1" applyFill="1" applyBorder="1" applyAlignment="1">
      <alignment horizontal="center" vertical="center" wrapText="1"/>
    </xf>
    <xf numFmtId="180" fontId="45" fillId="33" borderId="22" xfId="0" applyNumberFormat="1" applyFont="1" applyFill="1" applyBorder="1" applyAlignment="1">
      <alignment horizontal="center" vertical="center" wrapText="1"/>
    </xf>
    <xf numFmtId="49" fontId="44" fillId="33" borderId="20" xfId="0" applyNumberFormat="1" applyFont="1" applyFill="1" applyBorder="1" applyAlignment="1">
      <alignment horizontal="center"/>
    </xf>
    <xf numFmtId="181" fontId="45" fillId="33" borderId="21" xfId="0" applyNumberFormat="1" applyFont="1" applyFill="1" applyBorder="1" applyAlignment="1">
      <alignment horizontal="center"/>
    </xf>
    <xf numFmtId="49" fontId="45" fillId="33" borderId="20" xfId="0" applyNumberFormat="1" applyFont="1" applyFill="1" applyBorder="1" applyAlignment="1">
      <alignment horizontal="center"/>
    </xf>
    <xf numFmtId="180" fontId="45" fillId="33" borderId="21" xfId="62" applyNumberFormat="1" applyFont="1" applyFill="1" applyBorder="1" applyAlignment="1">
      <alignment horizontal="center" vertical="center" wrapText="1"/>
    </xf>
    <xf numFmtId="180" fontId="45" fillId="33" borderId="22" xfId="62" applyNumberFormat="1" applyFont="1" applyFill="1" applyBorder="1" applyAlignment="1">
      <alignment horizontal="center" vertical="center" wrapText="1"/>
    </xf>
    <xf numFmtId="181" fontId="45" fillId="33" borderId="21" xfId="0" applyNumberFormat="1" applyFont="1" applyFill="1" applyBorder="1" applyAlignment="1">
      <alignment horizontal="left"/>
    </xf>
    <xf numFmtId="196" fontId="45" fillId="33" borderId="23" xfId="60" applyNumberFormat="1" applyFont="1" applyFill="1" applyBorder="1" applyAlignment="1">
      <alignment horizontal="right" wrapText="1"/>
    </xf>
    <xf numFmtId="49" fontId="45" fillId="33" borderId="24" xfId="0" applyNumberFormat="1" applyFont="1" applyFill="1" applyBorder="1" applyAlignment="1">
      <alignment horizontal="center"/>
    </xf>
    <xf numFmtId="181" fontId="45" fillId="33" borderId="25" xfId="0" applyNumberFormat="1" applyFont="1" applyFill="1" applyBorder="1" applyAlignment="1">
      <alignment horizontal="left" wrapText="1"/>
    </xf>
    <xf numFmtId="180" fontId="45" fillId="33" borderId="25" xfId="0" applyNumberFormat="1" applyFont="1" applyFill="1" applyBorder="1" applyAlignment="1">
      <alignment horizontal="center" vertical="center"/>
    </xf>
    <xf numFmtId="180" fontId="45" fillId="33" borderId="26" xfId="0" applyNumberFormat="1" applyFont="1" applyFill="1" applyBorder="1" applyAlignment="1">
      <alignment horizontal="center" vertical="center"/>
    </xf>
    <xf numFmtId="196" fontId="45" fillId="33" borderId="27" xfId="6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80" fontId="5" fillId="0" borderId="0" xfId="0" applyNumberFormat="1" applyFont="1" applyAlignment="1">
      <alignment horizontal="right"/>
    </xf>
    <xf numFmtId="180" fontId="5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180" fontId="6" fillId="0" borderId="0" xfId="0" applyNumberFormat="1" applyFont="1" applyAlignment="1">
      <alignment horizontal="center"/>
    </xf>
    <xf numFmtId="180" fontId="7" fillId="0" borderId="0" xfId="0" applyNumberFormat="1" applyFont="1" applyAlignment="1">
      <alignment horizontal="center"/>
    </xf>
    <xf numFmtId="180" fontId="7" fillId="0" borderId="0" xfId="0" applyNumberFormat="1" applyFont="1" applyAlignment="1">
      <alignment horizontal="right"/>
    </xf>
    <xf numFmtId="0" fontId="7" fillId="0" borderId="0" xfId="0" applyFont="1" applyFill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180" fontId="5" fillId="0" borderId="30" xfId="0" applyNumberFormat="1" applyFont="1" applyBorder="1" applyAlignment="1">
      <alignment horizontal="center" vertical="center"/>
    </xf>
    <xf numFmtId="180" fontId="5" fillId="0" borderId="31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[0]_к утверждению смета РАСХОДОВ 2006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="80" zoomScaleNormal="80" zoomScalePageLayoutView="0" workbookViewId="0" topLeftCell="A28">
      <selection activeCell="P43" sqref="P43"/>
    </sheetView>
  </sheetViews>
  <sheetFormatPr defaultColWidth="9.140625" defaultRowHeight="12.75"/>
  <cols>
    <col min="1" max="1" width="9.140625" style="1" customWidth="1"/>
    <col min="2" max="2" width="99.57421875" style="1" customWidth="1"/>
    <col min="3" max="3" width="12.8515625" style="1" hidden="1" customWidth="1"/>
    <col min="4" max="4" width="9.140625" style="1" hidden="1" customWidth="1"/>
    <col min="5" max="5" width="14.28125" style="1" hidden="1" customWidth="1"/>
    <col min="6" max="7" width="11.140625" style="1" hidden="1" customWidth="1"/>
    <col min="8" max="8" width="12.8515625" style="1" hidden="1" customWidth="1"/>
    <col min="9" max="9" width="13.28125" style="1" hidden="1" customWidth="1"/>
    <col min="10" max="10" width="12.28125" style="1" hidden="1" customWidth="1"/>
    <col min="11" max="11" width="9.140625" style="1" hidden="1" customWidth="1"/>
    <col min="12" max="12" width="14.8515625" style="1" hidden="1" customWidth="1"/>
    <col min="13" max="13" width="9.140625" style="1" hidden="1" customWidth="1"/>
    <col min="14" max="14" width="12.7109375" style="1" hidden="1" customWidth="1"/>
    <col min="15" max="16" width="23.57421875" style="1" customWidth="1"/>
    <col min="17" max="17" width="31.8515625" style="1" customWidth="1"/>
    <col min="18" max="18" width="9.140625" style="1" customWidth="1"/>
    <col min="19" max="19" width="12.421875" style="1" customWidth="1"/>
    <col min="20" max="16384" width="9.140625" style="1" customWidth="1"/>
  </cols>
  <sheetData>
    <row r="1" ht="15.75" customHeight="1">
      <c r="H1" s="2"/>
    </row>
    <row r="2" spans="1:17" ht="24.75" customHeight="1">
      <c r="A2" s="53" t="s">
        <v>57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24.75" customHeight="1">
      <c r="A3" s="53" t="s">
        <v>77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ht="15.75" customHeight="1" thickBot="1">
      <c r="A4" s="42"/>
      <c r="B4" s="42"/>
      <c r="C4" s="43"/>
      <c r="D4" s="44"/>
      <c r="E4" s="44"/>
      <c r="F4" s="45"/>
      <c r="G4" s="45"/>
      <c r="H4" s="46"/>
      <c r="I4" s="42"/>
      <c r="J4" s="42"/>
      <c r="K4" s="42"/>
      <c r="L4" s="42"/>
      <c r="M4" s="42"/>
      <c r="N4" s="42"/>
      <c r="O4" s="42"/>
      <c r="P4" s="42"/>
      <c r="Q4" s="42"/>
    </row>
    <row r="5" spans="1:17" ht="24.75" customHeight="1">
      <c r="A5" s="47" t="s">
        <v>0</v>
      </c>
      <c r="B5" s="49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3" t="s">
        <v>13</v>
      </c>
      <c r="O5" s="51" t="s">
        <v>14</v>
      </c>
      <c r="P5" s="52"/>
      <c r="Q5" s="4" t="s">
        <v>73</v>
      </c>
    </row>
    <row r="6" spans="1:17" ht="24.75" customHeight="1" thickBot="1">
      <c r="A6" s="48"/>
      <c r="B6" s="50"/>
      <c r="C6" s="5" t="s">
        <v>15</v>
      </c>
      <c r="D6" s="6" t="s">
        <v>15</v>
      </c>
      <c r="E6" s="6" t="s">
        <v>15</v>
      </c>
      <c r="F6" s="6" t="s">
        <v>15</v>
      </c>
      <c r="G6" s="6" t="s">
        <v>15</v>
      </c>
      <c r="H6" s="6" t="s">
        <v>15</v>
      </c>
      <c r="I6" s="5" t="s">
        <v>15</v>
      </c>
      <c r="J6" s="6" t="s">
        <v>15</v>
      </c>
      <c r="K6" s="6" t="s">
        <v>15</v>
      </c>
      <c r="L6" s="6" t="s">
        <v>15</v>
      </c>
      <c r="M6" s="6" t="s">
        <v>15</v>
      </c>
      <c r="N6" s="6" t="s">
        <v>15</v>
      </c>
      <c r="O6" s="7" t="s">
        <v>15</v>
      </c>
      <c r="P6" s="8" t="s">
        <v>72</v>
      </c>
      <c r="Q6" s="9" t="s">
        <v>74</v>
      </c>
    </row>
    <row r="7" spans="1:17" ht="34.5" customHeight="1">
      <c r="A7" s="10" t="s">
        <v>17</v>
      </c>
      <c r="B7" s="11" t="s">
        <v>52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  <c r="O7" s="14"/>
      <c r="P7" s="14"/>
      <c r="Q7" s="15"/>
    </row>
    <row r="8" spans="1:17" ht="34.5" customHeight="1">
      <c r="A8" s="16" t="s">
        <v>40</v>
      </c>
      <c r="B8" s="17" t="s">
        <v>76</v>
      </c>
      <c r="C8" s="18">
        <v>9308833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9"/>
      <c r="O8" s="20">
        <v>15978646</v>
      </c>
      <c r="P8" s="20">
        <v>15978646</v>
      </c>
      <c r="Q8" s="20"/>
    </row>
    <row r="9" spans="1:17" ht="34.5" customHeight="1">
      <c r="A9" s="21" t="s">
        <v>18</v>
      </c>
      <c r="B9" s="17" t="s">
        <v>16</v>
      </c>
      <c r="C9" s="18">
        <f aca="true" t="shared" si="0" ref="C9:N9">SUM(C10:C11)</f>
        <v>0</v>
      </c>
      <c r="D9" s="18">
        <f t="shared" si="0"/>
        <v>6500000</v>
      </c>
      <c r="E9" s="18">
        <f t="shared" si="0"/>
        <v>0</v>
      </c>
      <c r="F9" s="18">
        <f t="shared" si="0"/>
        <v>0</v>
      </c>
      <c r="G9" s="18">
        <f t="shared" si="0"/>
        <v>0</v>
      </c>
      <c r="H9" s="18">
        <f t="shared" si="0"/>
        <v>0</v>
      </c>
      <c r="I9" s="18">
        <f t="shared" si="0"/>
        <v>0</v>
      </c>
      <c r="J9" s="18">
        <f t="shared" si="0"/>
        <v>6500000</v>
      </c>
      <c r="K9" s="18">
        <f t="shared" si="0"/>
        <v>0</v>
      </c>
      <c r="L9" s="18">
        <f t="shared" si="0"/>
        <v>0</v>
      </c>
      <c r="M9" s="18">
        <f t="shared" si="0"/>
        <v>0</v>
      </c>
      <c r="N9" s="19">
        <f t="shared" si="0"/>
        <v>0</v>
      </c>
      <c r="O9" s="20">
        <f>O10+O11</f>
        <v>15420000</v>
      </c>
      <c r="P9" s="20">
        <f>P10+P11</f>
        <v>13847000</v>
      </c>
      <c r="Q9" s="20"/>
    </row>
    <row r="10" spans="1:17" ht="34.5" customHeight="1">
      <c r="A10" s="16" t="s">
        <v>17</v>
      </c>
      <c r="B10" s="22" t="s">
        <v>63</v>
      </c>
      <c r="C10" s="18"/>
      <c r="D10" s="18">
        <v>6500000</v>
      </c>
      <c r="E10" s="23"/>
      <c r="F10" s="23"/>
      <c r="G10" s="23"/>
      <c r="H10" s="23"/>
      <c r="I10" s="18"/>
      <c r="J10" s="18">
        <v>6500000</v>
      </c>
      <c r="K10" s="23"/>
      <c r="L10" s="23"/>
      <c r="M10" s="23"/>
      <c r="N10" s="24"/>
      <c r="O10" s="20">
        <v>15420000</v>
      </c>
      <c r="P10" s="20">
        <v>13797000</v>
      </c>
      <c r="Q10" s="20"/>
    </row>
    <row r="11" spans="1:17" ht="34.5" customHeight="1">
      <c r="A11" s="16" t="s">
        <v>18</v>
      </c>
      <c r="B11" s="22" t="s">
        <v>53</v>
      </c>
      <c r="C11" s="18"/>
      <c r="D11" s="18"/>
      <c r="E11" s="18"/>
      <c r="F11" s="23"/>
      <c r="G11" s="23"/>
      <c r="H11" s="23"/>
      <c r="I11" s="18"/>
      <c r="J11" s="18"/>
      <c r="K11" s="18"/>
      <c r="L11" s="23"/>
      <c r="M11" s="23"/>
      <c r="N11" s="24"/>
      <c r="O11" s="20"/>
      <c r="P11" s="20">
        <v>50000</v>
      </c>
      <c r="Q11" s="20"/>
    </row>
    <row r="12" spans="1:17" ht="34.5" customHeight="1">
      <c r="A12" s="21"/>
      <c r="B12" s="17" t="s">
        <v>20</v>
      </c>
      <c r="C12" s="18" t="e">
        <f aca="true" t="shared" si="1" ref="C12:N12">C13+C17</f>
        <v>#REF!</v>
      </c>
      <c r="D12" s="18" t="e">
        <f t="shared" si="1"/>
        <v>#REF!</v>
      </c>
      <c r="E12" s="18" t="e">
        <f t="shared" si="1"/>
        <v>#REF!</v>
      </c>
      <c r="F12" s="18" t="e">
        <f t="shared" si="1"/>
        <v>#REF!</v>
      </c>
      <c r="G12" s="18" t="e">
        <f t="shared" si="1"/>
        <v>#REF!</v>
      </c>
      <c r="H12" s="18" t="e">
        <f t="shared" si="1"/>
        <v>#REF!</v>
      </c>
      <c r="I12" s="18" t="e">
        <f t="shared" si="1"/>
        <v>#REF!</v>
      </c>
      <c r="J12" s="18" t="e">
        <f t="shared" si="1"/>
        <v>#REF!</v>
      </c>
      <c r="K12" s="18" t="e">
        <f t="shared" si="1"/>
        <v>#REF!</v>
      </c>
      <c r="L12" s="18" t="e">
        <f t="shared" si="1"/>
        <v>#REF!</v>
      </c>
      <c r="M12" s="18" t="e">
        <f t="shared" si="1"/>
        <v>#REF!</v>
      </c>
      <c r="N12" s="19" t="e">
        <f t="shared" si="1"/>
        <v>#REF!</v>
      </c>
      <c r="O12" s="20">
        <f>O13+O17</f>
        <v>9437183</v>
      </c>
      <c r="P12" s="20">
        <f>P13+P17</f>
        <v>7426064.5</v>
      </c>
      <c r="Q12" s="20">
        <f>Q13+Q17</f>
        <v>2011118.5</v>
      </c>
    </row>
    <row r="13" spans="1:17" ht="34.5" customHeight="1">
      <c r="A13" s="25" t="s">
        <v>58</v>
      </c>
      <c r="B13" s="26" t="s">
        <v>21</v>
      </c>
      <c r="C13" s="18" t="e">
        <f>C14+C15+#REF!+#REF!+#REF!</f>
        <v>#REF!</v>
      </c>
      <c r="D13" s="18" t="e">
        <f>D14+D15+#REF!+#REF!+#REF!</f>
        <v>#REF!</v>
      </c>
      <c r="E13" s="18" t="e">
        <f>E14+E15+#REF!+#REF!+#REF!</f>
        <v>#REF!</v>
      </c>
      <c r="F13" s="18" t="e">
        <f>F14+F15+#REF!+#REF!+#REF!</f>
        <v>#REF!</v>
      </c>
      <c r="G13" s="18" t="e">
        <f>G14+#REF!+#REF!</f>
        <v>#REF!</v>
      </c>
      <c r="H13" s="18" t="e">
        <f>H14+H15+#REF!+#REF!+#REF!</f>
        <v>#REF!</v>
      </c>
      <c r="I13" s="18" t="e">
        <f>I14+I15+#REF!+#REF!+#REF!</f>
        <v>#REF!</v>
      </c>
      <c r="J13" s="18" t="e">
        <f>J14+J15+#REF!+#REF!+#REF!</f>
        <v>#REF!</v>
      </c>
      <c r="K13" s="18" t="e">
        <f>K14+K15+#REF!+#REF!+#REF!</f>
        <v>#REF!</v>
      </c>
      <c r="L13" s="18" t="e">
        <f>L14+L15+#REF!+#REF!+#REF!</f>
        <v>#REF!</v>
      </c>
      <c r="M13" s="18" t="e">
        <f>M14+M15+#REF!+#REF!+#REF!</f>
        <v>#REF!</v>
      </c>
      <c r="N13" s="19" t="e">
        <f>N14+N15+#REF!+#REF!+#REF!</f>
        <v>#REF!</v>
      </c>
      <c r="O13" s="20">
        <f>O14+O15+O16</f>
        <v>155500</v>
      </c>
      <c r="P13" s="20">
        <f>P14+P15+P16</f>
        <v>99822.5</v>
      </c>
      <c r="Q13" s="20">
        <f>Q14+Q15+Q16</f>
        <v>55677.5</v>
      </c>
    </row>
    <row r="14" spans="1:17" ht="34.5" customHeight="1">
      <c r="A14" s="27" t="s">
        <v>17</v>
      </c>
      <c r="B14" s="22" t="s">
        <v>54</v>
      </c>
      <c r="C14" s="28"/>
      <c r="D14" s="28"/>
      <c r="E14" s="28"/>
      <c r="F14" s="28"/>
      <c r="G14" s="28" t="e">
        <f>G15+#REF!</f>
        <v>#REF!</v>
      </c>
      <c r="H14" s="28"/>
      <c r="I14" s="28"/>
      <c r="J14" s="28"/>
      <c r="K14" s="28"/>
      <c r="L14" s="28"/>
      <c r="M14" s="28"/>
      <c r="N14" s="29"/>
      <c r="O14" s="20">
        <v>30500</v>
      </c>
      <c r="P14" s="20">
        <f>7850+2293</f>
        <v>10143</v>
      </c>
      <c r="Q14" s="20">
        <f>O14-P14</f>
        <v>20357</v>
      </c>
    </row>
    <row r="15" spans="1:17" ht="34.5" customHeight="1">
      <c r="A15" s="27" t="s">
        <v>18</v>
      </c>
      <c r="B15" s="22" t="s">
        <v>25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9"/>
      <c r="O15" s="20">
        <v>20000</v>
      </c>
      <c r="P15" s="20">
        <v>18165.5</v>
      </c>
      <c r="Q15" s="20">
        <f>O15-P15</f>
        <v>1834.5</v>
      </c>
    </row>
    <row r="16" spans="1:17" ht="34.5" customHeight="1">
      <c r="A16" s="27" t="s">
        <v>19</v>
      </c>
      <c r="B16" s="22" t="s">
        <v>64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9"/>
      <c r="O16" s="20">
        <v>105000</v>
      </c>
      <c r="P16" s="20">
        <v>71514</v>
      </c>
      <c r="Q16" s="20">
        <f>O16-P16</f>
        <v>33486</v>
      </c>
    </row>
    <row r="17" spans="1:17" ht="34.5" customHeight="1">
      <c r="A17" s="25" t="s">
        <v>59</v>
      </c>
      <c r="B17" s="26" t="s">
        <v>26</v>
      </c>
      <c r="C17" s="18">
        <f aca="true" t="shared" si="2" ref="C17:N17">SUM(C18:C19)</f>
        <v>310791.7</v>
      </c>
      <c r="D17" s="18">
        <f t="shared" si="2"/>
        <v>287685.16</v>
      </c>
      <c r="E17" s="18">
        <f>SUM(E18:E19)</f>
        <v>601140.8</v>
      </c>
      <c r="F17" s="18">
        <f t="shared" si="2"/>
        <v>309094.7</v>
      </c>
      <c r="G17" s="18">
        <f t="shared" si="2"/>
        <v>300519.7</v>
      </c>
      <c r="H17" s="18">
        <f t="shared" si="2"/>
        <v>566939.88</v>
      </c>
      <c r="I17" s="18">
        <f t="shared" si="2"/>
        <v>309094.7</v>
      </c>
      <c r="J17" s="18">
        <f t="shared" si="2"/>
        <v>287699.7</v>
      </c>
      <c r="K17" s="18">
        <f t="shared" si="2"/>
        <v>591077.12</v>
      </c>
      <c r="L17" s="18">
        <f t="shared" si="2"/>
        <v>415244.46</v>
      </c>
      <c r="M17" s="18">
        <f t="shared" si="2"/>
        <v>855120.54</v>
      </c>
      <c r="N17" s="19">
        <f t="shared" si="2"/>
        <v>1551286.7</v>
      </c>
      <c r="O17" s="20">
        <f>O18+O19</f>
        <v>9281683</v>
      </c>
      <c r="P17" s="20">
        <f>P18+P19</f>
        <v>7326242</v>
      </c>
      <c r="Q17" s="20">
        <f>Q18+Q19</f>
        <v>1955441</v>
      </c>
    </row>
    <row r="18" spans="1:17" ht="34.5" customHeight="1">
      <c r="A18" s="27" t="s">
        <v>17</v>
      </c>
      <c r="B18" s="30" t="s">
        <v>27</v>
      </c>
      <c r="C18" s="28">
        <v>310791.7</v>
      </c>
      <c r="D18" s="28">
        <v>287685.16</v>
      </c>
      <c r="E18" s="28">
        <v>601140.8</v>
      </c>
      <c r="F18" s="28">
        <v>309094.7</v>
      </c>
      <c r="G18" s="28">
        <v>300519.7</v>
      </c>
      <c r="H18" s="28">
        <v>566939.88</v>
      </c>
      <c r="I18" s="28">
        <v>309094.7</v>
      </c>
      <c r="J18" s="28">
        <v>287699.7</v>
      </c>
      <c r="K18" s="28">
        <v>591077.12</v>
      </c>
      <c r="L18" s="28">
        <v>295244.46</v>
      </c>
      <c r="M18" s="28">
        <v>291555.54</v>
      </c>
      <c r="N18" s="29">
        <v>1240417</v>
      </c>
      <c r="O18" s="20">
        <v>8694420</v>
      </c>
      <c r="P18" s="20">
        <v>6806877</v>
      </c>
      <c r="Q18" s="20">
        <f>O18-P18</f>
        <v>1887543</v>
      </c>
    </row>
    <row r="19" spans="1:17" ht="34.5" customHeight="1">
      <c r="A19" s="27" t="s">
        <v>18</v>
      </c>
      <c r="B19" s="30" t="s">
        <v>28</v>
      </c>
      <c r="C19" s="28"/>
      <c r="D19" s="28"/>
      <c r="E19" s="28"/>
      <c r="F19" s="28"/>
      <c r="G19" s="28"/>
      <c r="H19" s="28"/>
      <c r="I19" s="28"/>
      <c r="J19" s="28"/>
      <c r="K19" s="28"/>
      <c r="L19" s="28">
        <v>120000</v>
      </c>
      <c r="M19" s="28">
        <v>563565</v>
      </c>
      <c r="N19" s="29">
        <v>310869.7</v>
      </c>
      <c r="O19" s="20">
        <v>587263</v>
      </c>
      <c r="P19" s="20">
        <v>519365</v>
      </c>
      <c r="Q19" s="20">
        <f>O19-P19</f>
        <v>67898</v>
      </c>
    </row>
    <row r="20" spans="1:17" ht="34.5" customHeight="1">
      <c r="A20" s="27"/>
      <c r="B20" s="26" t="s">
        <v>29</v>
      </c>
      <c r="C20" s="18" t="e">
        <f aca="true" t="shared" si="3" ref="C20:Q20">C21+C38</f>
        <v>#REF!</v>
      </c>
      <c r="D20" s="18" t="e">
        <f t="shared" si="3"/>
        <v>#REF!</v>
      </c>
      <c r="E20" s="18" t="e">
        <f t="shared" si="3"/>
        <v>#REF!</v>
      </c>
      <c r="F20" s="18" t="e">
        <f t="shared" si="3"/>
        <v>#REF!</v>
      </c>
      <c r="G20" s="18" t="e">
        <f t="shared" si="3"/>
        <v>#REF!</v>
      </c>
      <c r="H20" s="18" t="e">
        <f t="shared" si="3"/>
        <v>#REF!</v>
      </c>
      <c r="I20" s="18" t="e">
        <f t="shared" si="3"/>
        <v>#REF!</v>
      </c>
      <c r="J20" s="18" t="e">
        <f t="shared" si="3"/>
        <v>#REF!</v>
      </c>
      <c r="K20" s="18" t="e">
        <f t="shared" si="3"/>
        <v>#REF!</v>
      </c>
      <c r="L20" s="18" t="e">
        <f t="shared" si="3"/>
        <v>#REF!</v>
      </c>
      <c r="M20" s="18" t="e">
        <f t="shared" si="3"/>
        <v>#REF!</v>
      </c>
      <c r="N20" s="19" t="e">
        <f t="shared" si="3"/>
        <v>#REF!</v>
      </c>
      <c r="O20" s="20">
        <f t="shared" si="3"/>
        <v>9290566</v>
      </c>
      <c r="P20" s="20">
        <f t="shared" si="3"/>
        <v>6691980.09</v>
      </c>
      <c r="Q20" s="20">
        <f t="shared" si="3"/>
        <v>2598585.9099999997</v>
      </c>
    </row>
    <row r="21" spans="1:17" ht="34.5" customHeight="1">
      <c r="A21" s="25" t="s">
        <v>60</v>
      </c>
      <c r="B21" s="26" t="s">
        <v>30</v>
      </c>
      <c r="C21" s="18" t="e">
        <f>C22+#REF!+C23+C24+#REF!+C25+#REF!+C26+C27+C28+C29+C30+C31+C32+C33+C34+#REF!+C35+C36</f>
        <v>#REF!</v>
      </c>
      <c r="D21" s="18" t="e">
        <f>D22+#REF!+D23+D24+#REF!+D25+#REF!+D26+D27+D28+D29+D30+D31+D32+D33+D34+#REF!+D35+D36</f>
        <v>#REF!</v>
      </c>
      <c r="E21" s="18" t="e">
        <f>E22+#REF!+E23+E24+#REF!+E25+#REF!+E26+E27+E28+E29+E30+E31+E32+E33+E34+#REF!+E35+E36</f>
        <v>#REF!</v>
      </c>
      <c r="F21" s="18" t="e">
        <f>F22+#REF!+F23+F24+#REF!+F25+#REF!+F26+F27+F28+F29+F30+F31+F32+F33+F34+#REF!+F35+F36</f>
        <v>#REF!</v>
      </c>
      <c r="G21" s="18" t="e">
        <f>G22+#REF!+G23+G24+#REF!+G25+#REF!+G26+G27+G28+G29+G30+G31+G32+G33+G34+#REF!+G35+G36</f>
        <v>#REF!</v>
      </c>
      <c r="H21" s="18" t="e">
        <f>H22+#REF!+H23+H24+#REF!+H25+#REF!+H26+H27+H28+H29+H30+H31+H32+H33+H34+#REF!+H35+H36</f>
        <v>#REF!</v>
      </c>
      <c r="I21" s="18" t="e">
        <f>I22+#REF!+I23+I24+#REF!+I25+#REF!+I26+I27+I28+I29+I30+I31+I32+I33+I34+#REF!+I35+I36</f>
        <v>#REF!</v>
      </c>
      <c r="J21" s="18" t="e">
        <f>J22+#REF!+J23+J24+#REF!+J25+#REF!+J26+J27+J28+J29+J30+J31+J32+J33+J34+#REF!+J35+J36</f>
        <v>#REF!</v>
      </c>
      <c r="K21" s="18" t="e">
        <f>K22+#REF!+K23+K24+#REF!+K25+#REF!+K26+K27+K28+K29+K30+K31+K32+K33+K34+#REF!+K35+K36</f>
        <v>#REF!</v>
      </c>
      <c r="L21" s="18" t="e">
        <f>L22+#REF!+L23+L24+#REF!+L25+#REF!+L26+L27+L28+L29+L30+L31+L32+L33+L34+#REF!+L35+L36</f>
        <v>#REF!</v>
      </c>
      <c r="M21" s="18" t="e">
        <f>M22+#REF!+M23+M24+#REF!+M25+#REF!+M26+M27+M28+M29+M30+M31+M32+M33+M34+#REF!+M35+M36</f>
        <v>#REF!</v>
      </c>
      <c r="N21" s="19" t="e">
        <f>N22+#REF!+N23+N24+#REF!+N25+#REF!+N26+N27+N28+N29+N30+N31+N32+N33+N34+#REF!+N35+N36</f>
        <v>#REF!</v>
      </c>
      <c r="O21" s="20">
        <f>O22+O23+O24+O25+O26+O27+O28+O29+O30+O31+O32+O33+O34+O35+O36+O37</f>
        <v>6351274</v>
      </c>
      <c r="P21" s="20">
        <f>P22+P23+P24+P25+P26+P27+P28+P29+P30+P31+P32+P33+P34+P35+P36+P37</f>
        <v>4768791.04</v>
      </c>
      <c r="Q21" s="20">
        <f>Q22+Q23+Q24+Q25+Q26+Q27+Q28+Q29+Q30+Q31+Q32+Q33+Q34+Q35+Q36+Q37</f>
        <v>1582482.9599999997</v>
      </c>
    </row>
    <row r="22" spans="1:17" ht="34.5" customHeight="1">
      <c r="A22" s="27" t="s">
        <v>17</v>
      </c>
      <c r="B22" s="30" t="s">
        <v>55</v>
      </c>
      <c r="C22" s="28">
        <v>127000</v>
      </c>
      <c r="D22" s="28">
        <v>127000</v>
      </c>
      <c r="E22" s="28">
        <v>127000</v>
      </c>
      <c r="F22" s="28">
        <v>127000</v>
      </c>
      <c r="G22" s="28">
        <v>127000</v>
      </c>
      <c r="H22" s="28">
        <v>127000</v>
      </c>
      <c r="I22" s="28">
        <v>127000</v>
      </c>
      <c r="J22" s="28">
        <v>127000</v>
      </c>
      <c r="K22" s="28">
        <v>127000</v>
      </c>
      <c r="L22" s="28">
        <v>127000</v>
      </c>
      <c r="M22" s="28">
        <v>127000</v>
      </c>
      <c r="N22" s="29">
        <v>127000</v>
      </c>
      <c r="O22" s="20">
        <v>2550653</v>
      </c>
      <c r="P22" s="20">
        <v>2297916.66</v>
      </c>
      <c r="Q22" s="20">
        <f>O22-P22</f>
        <v>252736.33999999985</v>
      </c>
    </row>
    <row r="23" spans="1:17" ht="34.5" customHeight="1">
      <c r="A23" s="27" t="s">
        <v>18</v>
      </c>
      <c r="B23" s="22" t="s">
        <v>31</v>
      </c>
      <c r="C23" s="28">
        <v>50000</v>
      </c>
      <c r="D23" s="28">
        <v>50000</v>
      </c>
      <c r="E23" s="28">
        <v>50000</v>
      </c>
      <c r="F23" s="28">
        <v>50000</v>
      </c>
      <c r="G23" s="28">
        <v>50000</v>
      </c>
      <c r="H23" s="28">
        <v>50000</v>
      </c>
      <c r="I23" s="28">
        <v>50000</v>
      </c>
      <c r="J23" s="28">
        <v>50000</v>
      </c>
      <c r="K23" s="28">
        <v>50000</v>
      </c>
      <c r="L23" s="28">
        <v>50000</v>
      </c>
      <c r="M23" s="28">
        <v>50000</v>
      </c>
      <c r="N23" s="29">
        <v>50000</v>
      </c>
      <c r="O23" s="20">
        <v>575000</v>
      </c>
      <c r="P23" s="20">
        <v>306672.5</v>
      </c>
      <c r="Q23" s="20">
        <f aca="true" t="shared" si="4" ref="Q23:Q37">O23-P23</f>
        <v>268327.5</v>
      </c>
    </row>
    <row r="24" spans="1:17" ht="34.5" customHeight="1">
      <c r="A24" s="27" t="s">
        <v>19</v>
      </c>
      <c r="B24" s="22" t="s">
        <v>32</v>
      </c>
      <c r="C24" s="28"/>
      <c r="D24" s="28"/>
      <c r="E24" s="28">
        <v>5000</v>
      </c>
      <c r="F24" s="28"/>
      <c r="G24" s="28"/>
      <c r="H24" s="28">
        <v>5000</v>
      </c>
      <c r="I24" s="28"/>
      <c r="J24" s="28"/>
      <c r="K24" s="28">
        <v>5000</v>
      </c>
      <c r="L24" s="28"/>
      <c r="M24" s="28"/>
      <c r="N24" s="29">
        <v>5000</v>
      </c>
      <c r="O24" s="20">
        <v>15000</v>
      </c>
      <c r="P24" s="20"/>
      <c r="Q24" s="20">
        <f t="shared" si="4"/>
        <v>15000</v>
      </c>
    </row>
    <row r="25" spans="1:17" ht="66" customHeight="1">
      <c r="A25" s="27" t="s">
        <v>22</v>
      </c>
      <c r="B25" s="22" t="s">
        <v>71</v>
      </c>
      <c r="C25" s="23">
        <v>5500</v>
      </c>
      <c r="D25" s="23">
        <v>5500</v>
      </c>
      <c r="E25" s="23">
        <v>5500</v>
      </c>
      <c r="F25" s="23">
        <v>5650</v>
      </c>
      <c r="G25" s="23">
        <v>5650</v>
      </c>
      <c r="H25" s="23">
        <v>5650</v>
      </c>
      <c r="I25" s="23">
        <v>5950</v>
      </c>
      <c r="J25" s="23">
        <v>5950</v>
      </c>
      <c r="K25" s="23">
        <v>5950</v>
      </c>
      <c r="L25" s="23">
        <v>6200</v>
      </c>
      <c r="M25" s="23">
        <v>6200</v>
      </c>
      <c r="N25" s="24">
        <v>6200</v>
      </c>
      <c r="O25" s="20">
        <v>152000</v>
      </c>
      <c r="P25" s="20">
        <v>74566.17</v>
      </c>
      <c r="Q25" s="20">
        <f t="shared" si="4"/>
        <v>77433.83</v>
      </c>
    </row>
    <row r="26" spans="1:17" ht="34.5" customHeight="1">
      <c r="A26" s="27" t="s">
        <v>23</v>
      </c>
      <c r="B26" s="22" t="s">
        <v>43</v>
      </c>
      <c r="C26" s="23">
        <v>5000</v>
      </c>
      <c r="D26" s="23">
        <v>5000</v>
      </c>
      <c r="E26" s="23">
        <v>5000</v>
      </c>
      <c r="F26" s="23">
        <v>5000</v>
      </c>
      <c r="G26" s="23">
        <v>5000</v>
      </c>
      <c r="H26" s="23">
        <v>5000</v>
      </c>
      <c r="I26" s="23">
        <v>5000</v>
      </c>
      <c r="J26" s="23">
        <v>5000</v>
      </c>
      <c r="K26" s="23">
        <v>5000</v>
      </c>
      <c r="L26" s="23">
        <v>5000</v>
      </c>
      <c r="M26" s="23">
        <v>5000</v>
      </c>
      <c r="N26" s="24">
        <v>5000</v>
      </c>
      <c r="O26" s="20">
        <v>168650</v>
      </c>
      <c r="P26" s="20">
        <v>168650</v>
      </c>
      <c r="Q26" s="20">
        <f t="shared" si="4"/>
        <v>0</v>
      </c>
    </row>
    <row r="27" spans="1:17" ht="34.5" customHeight="1">
      <c r="A27" s="27" t="s">
        <v>24</v>
      </c>
      <c r="B27" s="22" t="s">
        <v>65</v>
      </c>
      <c r="C27" s="23"/>
      <c r="D27" s="23">
        <v>225000</v>
      </c>
      <c r="E27" s="23"/>
      <c r="F27" s="23"/>
      <c r="G27" s="23"/>
      <c r="H27" s="23"/>
      <c r="I27" s="23"/>
      <c r="J27" s="23"/>
      <c r="K27" s="23"/>
      <c r="L27" s="23"/>
      <c r="M27" s="23"/>
      <c r="N27" s="24"/>
      <c r="O27" s="20">
        <v>31190</v>
      </c>
      <c r="P27" s="20">
        <v>12390</v>
      </c>
      <c r="Q27" s="20">
        <f t="shared" si="4"/>
        <v>18800</v>
      </c>
    </row>
    <row r="28" spans="1:17" ht="34.5" customHeight="1">
      <c r="A28" s="27" t="s">
        <v>36</v>
      </c>
      <c r="B28" s="22" t="s">
        <v>33</v>
      </c>
      <c r="C28" s="28">
        <v>1000</v>
      </c>
      <c r="D28" s="28">
        <v>1000</v>
      </c>
      <c r="E28" s="28">
        <v>1000</v>
      </c>
      <c r="F28" s="28">
        <v>1000</v>
      </c>
      <c r="G28" s="28">
        <v>1000</v>
      </c>
      <c r="H28" s="28">
        <v>1000</v>
      </c>
      <c r="I28" s="28">
        <v>1000</v>
      </c>
      <c r="J28" s="28">
        <v>1000</v>
      </c>
      <c r="K28" s="28">
        <v>1000</v>
      </c>
      <c r="L28" s="28">
        <v>1000</v>
      </c>
      <c r="M28" s="28">
        <v>1000</v>
      </c>
      <c r="N28" s="29">
        <v>1000</v>
      </c>
      <c r="O28" s="20">
        <v>10000</v>
      </c>
      <c r="P28" s="20">
        <v>1550</v>
      </c>
      <c r="Q28" s="20">
        <f t="shared" si="4"/>
        <v>8450</v>
      </c>
    </row>
    <row r="29" spans="1:17" ht="34.5" customHeight="1">
      <c r="A29" s="27" t="s">
        <v>38</v>
      </c>
      <c r="B29" s="22" t="s">
        <v>41</v>
      </c>
      <c r="C29" s="28">
        <v>5000</v>
      </c>
      <c r="D29" s="28">
        <v>5000</v>
      </c>
      <c r="E29" s="28">
        <v>5000</v>
      </c>
      <c r="F29" s="28">
        <v>5000</v>
      </c>
      <c r="G29" s="28">
        <v>5000</v>
      </c>
      <c r="H29" s="28">
        <v>5000</v>
      </c>
      <c r="I29" s="28">
        <v>5000</v>
      </c>
      <c r="J29" s="28">
        <v>5000</v>
      </c>
      <c r="K29" s="28">
        <v>5000</v>
      </c>
      <c r="L29" s="28">
        <v>5000</v>
      </c>
      <c r="M29" s="28">
        <v>5000</v>
      </c>
      <c r="N29" s="29">
        <v>5000</v>
      </c>
      <c r="O29" s="20">
        <v>180000</v>
      </c>
      <c r="P29" s="20">
        <v>77308.23</v>
      </c>
      <c r="Q29" s="20">
        <f t="shared" si="4"/>
        <v>102691.77</v>
      </c>
    </row>
    <row r="30" spans="1:17" ht="34.5" customHeight="1">
      <c r="A30" s="27" t="s">
        <v>44</v>
      </c>
      <c r="B30" s="22" t="s">
        <v>34</v>
      </c>
      <c r="C30" s="28">
        <f aca="true" t="shared" si="5" ref="C30:N30">(((C17-(C17*13/100))+C23+10000)*2/100)</f>
        <v>6607.7755799999995</v>
      </c>
      <c r="D30" s="28">
        <f t="shared" si="5"/>
        <v>6205.721783999999</v>
      </c>
      <c r="E30" s="28">
        <f t="shared" si="5"/>
        <v>11659.84992</v>
      </c>
      <c r="F30" s="28">
        <f t="shared" si="5"/>
        <v>6578.247780000001</v>
      </c>
      <c r="G30" s="28">
        <f t="shared" si="5"/>
        <v>6429.042780000001</v>
      </c>
      <c r="H30" s="28">
        <f t="shared" si="5"/>
        <v>11064.753912</v>
      </c>
      <c r="I30" s="28">
        <f t="shared" si="5"/>
        <v>6578.247780000001</v>
      </c>
      <c r="J30" s="28">
        <f t="shared" si="5"/>
        <v>6205.9747800000005</v>
      </c>
      <c r="K30" s="28">
        <f t="shared" si="5"/>
        <v>11484.741888</v>
      </c>
      <c r="L30" s="28">
        <f t="shared" si="5"/>
        <v>8425.253604</v>
      </c>
      <c r="M30" s="28">
        <f t="shared" si="5"/>
        <v>16079.097396</v>
      </c>
      <c r="N30" s="29">
        <f t="shared" si="5"/>
        <v>28192.38858</v>
      </c>
      <c r="O30" s="20">
        <v>132781</v>
      </c>
      <c r="P30" s="20">
        <v>75432.2</v>
      </c>
      <c r="Q30" s="20">
        <f t="shared" si="4"/>
        <v>57348.8</v>
      </c>
    </row>
    <row r="31" spans="1:17" ht="34.5" customHeight="1">
      <c r="A31" s="27" t="s">
        <v>45</v>
      </c>
      <c r="B31" s="22" t="s">
        <v>35</v>
      </c>
      <c r="C31" s="28">
        <v>25000</v>
      </c>
      <c r="D31" s="28">
        <v>25000</v>
      </c>
      <c r="E31" s="28">
        <v>25000</v>
      </c>
      <c r="F31" s="28">
        <v>25000</v>
      </c>
      <c r="G31" s="28">
        <v>25000</v>
      </c>
      <c r="H31" s="28">
        <v>25000</v>
      </c>
      <c r="I31" s="28">
        <v>25000</v>
      </c>
      <c r="J31" s="28">
        <v>25000</v>
      </c>
      <c r="K31" s="28">
        <v>25000</v>
      </c>
      <c r="L31" s="28">
        <v>25000</v>
      </c>
      <c r="M31" s="28">
        <v>25000</v>
      </c>
      <c r="N31" s="29">
        <v>25000</v>
      </c>
      <c r="O31" s="20">
        <v>285000</v>
      </c>
      <c r="P31" s="20">
        <v>275024.09</v>
      </c>
      <c r="Q31" s="20">
        <f t="shared" si="4"/>
        <v>9975.909999999974</v>
      </c>
    </row>
    <row r="32" spans="1:17" ht="34.5" customHeight="1">
      <c r="A32" s="27" t="s">
        <v>46</v>
      </c>
      <c r="B32" s="22" t="s">
        <v>42</v>
      </c>
      <c r="C32" s="23">
        <v>20000</v>
      </c>
      <c r="D32" s="23">
        <v>20000</v>
      </c>
      <c r="E32" s="23">
        <v>20000</v>
      </c>
      <c r="F32" s="23">
        <v>20000</v>
      </c>
      <c r="G32" s="23">
        <v>20000</v>
      </c>
      <c r="H32" s="23">
        <v>20000</v>
      </c>
      <c r="I32" s="23">
        <v>20000</v>
      </c>
      <c r="J32" s="23">
        <v>20000</v>
      </c>
      <c r="K32" s="23">
        <v>20000</v>
      </c>
      <c r="L32" s="23">
        <v>20000</v>
      </c>
      <c r="M32" s="23">
        <v>20000</v>
      </c>
      <c r="N32" s="24">
        <v>20000</v>
      </c>
      <c r="O32" s="20">
        <v>60000</v>
      </c>
      <c r="P32" s="20">
        <v>59447.29</v>
      </c>
      <c r="Q32" s="20">
        <f t="shared" si="4"/>
        <v>552.7099999999991</v>
      </c>
    </row>
    <row r="33" spans="1:17" ht="34.5" customHeight="1">
      <c r="A33" s="27" t="s">
        <v>47</v>
      </c>
      <c r="B33" s="22" t="s">
        <v>37</v>
      </c>
      <c r="C33" s="28">
        <v>5000</v>
      </c>
      <c r="D33" s="28">
        <v>5000</v>
      </c>
      <c r="E33" s="28">
        <v>5000</v>
      </c>
      <c r="F33" s="28">
        <v>5000</v>
      </c>
      <c r="G33" s="28">
        <v>5000</v>
      </c>
      <c r="H33" s="28">
        <v>5000</v>
      </c>
      <c r="I33" s="28">
        <v>5000</v>
      </c>
      <c r="J33" s="28">
        <v>5000</v>
      </c>
      <c r="K33" s="28">
        <v>5000</v>
      </c>
      <c r="L33" s="28">
        <v>5000</v>
      </c>
      <c r="M33" s="28">
        <v>5000</v>
      </c>
      <c r="N33" s="29">
        <v>5000</v>
      </c>
      <c r="O33" s="20">
        <v>67000</v>
      </c>
      <c r="P33" s="20">
        <v>25288.06</v>
      </c>
      <c r="Q33" s="20">
        <f t="shared" si="4"/>
        <v>41711.94</v>
      </c>
    </row>
    <row r="34" spans="1:17" ht="34.5" customHeight="1">
      <c r="A34" s="27" t="s">
        <v>48</v>
      </c>
      <c r="B34" s="22" t="s">
        <v>70</v>
      </c>
      <c r="C34" s="23">
        <v>125000</v>
      </c>
      <c r="D34" s="23"/>
      <c r="E34" s="23"/>
      <c r="F34" s="23">
        <v>125000</v>
      </c>
      <c r="G34" s="23"/>
      <c r="H34" s="23"/>
      <c r="I34" s="23">
        <v>125000</v>
      </c>
      <c r="J34" s="23"/>
      <c r="K34" s="23"/>
      <c r="L34" s="23">
        <v>125000</v>
      </c>
      <c r="M34" s="23"/>
      <c r="N34" s="24"/>
      <c r="O34" s="20">
        <v>459000</v>
      </c>
      <c r="P34" s="20">
        <v>425250</v>
      </c>
      <c r="Q34" s="20">
        <f>O34-P34</f>
        <v>33750</v>
      </c>
    </row>
    <row r="35" spans="1:17" ht="34.5" customHeight="1">
      <c r="A35" s="27" t="s">
        <v>49</v>
      </c>
      <c r="B35" s="22" t="s">
        <v>66</v>
      </c>
      <c r="C35" s="28"/>
      <c r="D35" s="28"/>
      <c r="E35" s="28">
        <v>50000</v>
      </c>
      <c r="F35" s="28"/>
      <c r="G35" s="28"/>
      <c r="H35" s="28">
        <v>50000</v>
      </c>
      <c r="I35" s="28"/>
      <c r="J35" s="28"/>
      <c r="K35" s="28">
        <v>50000</v>
      </c>
      <c r="L35" s="28"/>
      <c r="M35" s="28"/>
      <c r="N35" s="29">
        <v>50000</v>
      </c>
      <c r="O35" s="20">
        <v>150000</v>
      </c>
      <c r="P35" s="20"/>
      <c r="Q35" s="20">
        <f t="shared" si="4"/>
        <v>150000</v>
      </c>
    </row>
    <row r="36" spans="1:17" ht="51" customHeight="1">
      <c r="A36" s="27" t="s">
        <v>50</v>
      </c>
      <c r="B36" s="22" t="s">
        <v>67</v>
      </c>
      <c r="C36" s="28">
        <v>30000</v>
      </c>
      <c r="D36" s="28">
        <v>30000</v>
      </c>
      <c r="E36" s="28">
        <v>30000</v>
      </c>
      <c r="F36" s="28">
        <v>230000</v>
      </c>
      <c r="G36" s="28">
        <v>30000</v>
      </c>
      <c r="H36" s="28">
        <v>30000</v>
      </c>
      <c r="I36" s="28">
        <v>30000</v>
      </c>
      <c r="J36" s="28">
        <v>30000</v>
      </c>
      <c r="K36" s="28">
        <v>230000</v>
      </c>
      <c r="L36" s="28">
        <v>30000</v>
      </c>
      <c r="M36" s="28">
        <v>30000</v>
      </c>
      <c r="N36" s="29">
        <v>30000</v>
      </c>
      <c r="O36" s="20">
        <v>550000</v>
      </c>
      <c r="P36" s="20">
        <v>245393.58</v>
      </c>
      <c r="Q36" s="20">
        <f t="shared" si="4"/>
        <v>304606.42000000004</v>
      </c>
    </row>
    <row r="37" spans="1:17" ht="34.5" customHeight="1">
      <c r="A37" s="27" t="s">
        <v>51</v>
      </c>
      <c r="B37" s="22" t="s">
        <v>68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9"/>
      <c r="O37" s="20">
        <v>965000</v>
      </c>
      <c r="P37" s="20">
        <f>336448.4+387453.86</f>
        <v>723902.26</v>
      </c>
      <c r="Q37" s="20">
        <f t="shared" si="4"/>
        <v>241097.74</v>
      </c>
    </row>
    <row r="38" spans="1:17" ht="34.5" customHeight="1">
      <c r="A38" s="25" t="s">
        <v>61</v>
      </c>
      <c r="B38" s="22" t="s">
        <v>39</v>
      </c>
      <c r="C38" s="28">
        <f>C40</f>
        <v>44132.4214</v>
      </c>
      <c r="D38" s="28">
        <f aca="true" t="shared" si="6" ref="D38:N38">D40</f>
        <v>40851.29271999999</v>
      </c>
      <c r="E38" s="28">
        <f t="shared" si="6"/>
        <v>85361.9936</v>
      </c>
      <c r="F38" s="28">
        <f>F40</f>
        <v>43891.4474</v>
      </c>
      <c r="G38" s="28">
        <f t="shared" si="6"/>
        <v>42673.797399999996</v>
      </c>
      <c r="H38" s="28">
        <f t="shared" si="6"/>
        <v>80505.46295999999</v>
      </c>
      <c r="I38" s="28">
        <f t="shared" si="6"/>
        <v>43891.4474</v>
      </c>
      <c r="J38" s="28">
        <f t="shared" si="6"/>
        <v>40853.3574</v>
      </c>
      <c r="K38" s="28">
        <f t="shared" si="6"/>
        <v>83932.95103999999</v>
      </c>
      <c r="L38" s="28">
        <f t="shared" si="6"/>
        <v>58964.713319999995</v>
      </c>
      <c r="M38" s="28">
        <f t="shared" si="6"/>
        <v>121427.11667999999</v>
      </c>
      <c r="N38" s="29">
        <f t="shared" si="6"/>
        <v>220282.71139999997</v>
      </c>
      <c r="O38" s="31">
        <f>O39+O40</f>
        <v>2939292</v>
      </c>
      <c r="P38" s="31">
        <f>P39+P40</f>
        <v>1923189.05</v>
      </c>
      <c r="Q38" s="31">
        <f>Q39+Q40</f>
        <v>1016102.95</v>
      </c>
    </row>
    <row r="39" spans="1:17" ht="34.5" customHeight="1">
      <c r="A39" s="27" t="s">
        <v>17</v>
      </c>
      <c r="B39" s="22" t="s">
        <v>62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9"/>
      <c r="O39" s="31">
        <v>2234549</v>
      </c>
      <c r="P39" s="31">
        <v>1736839.81</v>
      </c>
      <c r="Q39" s="31">
        <f>O39-P39</f>
        <v>497709.18999999994</v>
      </c>
    </row>
    <row r="40" spans="1:17" ht="34.5" customHeight="1">
      <c r="A40" s="27" t="s">
        <v>18</v>
      </c>
      <c r="B40" s="22" t="s">
        <v>56</v>
      </c>
      <c r="C40" s="28">
        <f>C17*0.142</f>
        <v>44132.4214</v>
      </c>
      <c r="D40" s="28">
        <f>D17*0.142</f>
        <v>40851.29271999999</v>
      </c>
      <c r="E40" s="28">
        <f aca="true" t="shared" si="7" ref="E40:N40">E17*0.142</f>
        <v>85361.9936</v>
      </c>
      <c r="F40" s="28">
        <f t="shared" si="7"/>
        <v>43891.4474</v>
      </c>
      <c r="G40" s="28">
        <f t="shared" si="7"/>
        <v>42673.797399999996</v>
      </c>
      <c r="H40" s="28">
        <f t="shared" si="7"/>
        <v>80505.46295999999</v>
      </c>
      <c r="I40" s="28">
        <f t="shared" si="7"/>
        <v>43891.4474</v>
      </c>
      <c r="J40" s="28">
        <f t="shared" si="7"/>
        <v>40853.3574</v>
      </c>
      <c r="K40" s="28">
        <f t="shared" si="7"/>
        <v>83932.95103999999</v>
      </c>
      <c r="L40" s="28">
        <f t="shared" si="7"/>
        <v>58964.713319999995</v>
      </c>
      <c r="M40" s="28">
        <f t="shared" si="7"/>
        <v>121427.11667999999</v>
      </c>
      <c r="N40" s="29">
        <f t="shared" si="7"/>
        <v>220282.71139999997</v>
      </c>
      <c r="O40" s="20">
        <v>704743</v>
      </c>
      <c r="P40" s="20">
        <v>186349.24</v>
      </c>
      <c r="Q40" s="31">
        <f>O40-P40</f>
        <v>518393.76</v>
      </c>
    </row>
    <row r="41" spans="1:17" ht="34.5" customHeight="1">
      <c r="A41" s="27"/>
      <c r="B41" s="22" t="s">
        <v>69</v>
      </c>
      <c r="C41" s="18" t="e">
        <f aca="true" t="shared" si="8" ref="C41:N41">C12+C20</f>
        <v>#REF!</v>
      </c>
      <c r="D41" s="18" t="e">
        <f t="shared" si="8"/>
        <v>#REF!</v>
      </c>
      <c r="E41" s="18" t="e">
        <f t="shared" si="8"/>
        <v>#REF!</v>
      </c>
      <c r="F41" s="18" t="e">
        <f t="shared" si="8"/>
        <v>#REF!</v>
      </c>
      <c r="G41" s="18" t="e">
        <f t="shared" si="8"/>
        <v>#REF!</v>
      </c>
      <c r="H41" s="18" t="e">
        <f t="shared" si="8"/>
        <v>#REF!</v>
      </c>
      <c r="I41" s="18" t="e">
        <f t="shared" si="8"/>
        <v>#REF!</v>
      </c>
      <c r="J41" s="18" t="e">
        <f t="shared" si="8"/>
        <v>#REF!</v>
      </c>
      <c r="K41" s="18" t="e">
        <f t="shared" si="8"/>
        <v>#REF!</v>
      </c>
      <c r="L41" s="18" t="e">
        <f t="shared" si="8"/>
        <v>#REF!</v>
      </c>
      <c r="M41" s="18" t="e">
        <f t="shared" si="8"/>
        <v>#REF!</v>
      </c>
      <c r="N41" s="19" t="e">
        <f t="shared" si="8"/>
        <v>#REF!</v>
      </c>
      <c r="O41" s="20">
        <f>O12+O20</f>
        <v>18727749</v>
      </c>
      <c r="P41" s="20">
        <f>P12+P20</f>
        <v>14118044.59</v>
      </c>
      <c r="Q41" s="20">
        <f>Q12+Q20</f>
        <v>4609704.41</v>
      </c>
    </row>
    <row r="42" spans="1:17" ht="34.5" customHeight="1" thickBot="1">
      <c r="A42" s="32"/>
      <c r="B42" s="33" t="s">
        <v>75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5"/>
      <c r="O42" s="36">
        <f>O8+O10-O41</f>
        <v>12670897</v>
      </c>
      <c r="P42" s="36">
        <f>P8+P9-P41</f>
        <v>15707601.41</v>
      </c>
      <c r="Q42" s="36"/>
    </row>
    <row r="43" spans="1:17" ht="24.7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8"/>
      <c r="P43" s="38"/>
      <c r="Q43" s="38"/>
    </row>
    <row r="45" ht="20.25">
      <c r="B45" s="39"/>
    </row>
    <row r="46" spans="2:3" ht="20.25">
      <c r="B46" s="40"/>
      <c r="C46" s="41">
        <v>8654539</v>
      </c>
    </row>
  </sheetData>
  <sheetProtection/>
  <mergeCells count="5">
    <mergeCell ref="A5:A6"/>
    <mergeCell ref="B5:B6"/>
    <mergeCell ref="O5:P5"/>
    <mergeCell ref="A2:Q2"/>
    <mergeCell ref="A3:Q3"/>
  </mergeCells>
  <printOptions/>
  <pageMargins left="0.35433070866141736" right="0.35433070866141736" top="0.7874015748031497" bottom="0.984251968503937" header="0.5118110236220472" footer="0.5118110236220472"/>
  <pageSetup fitToHeight="0" fitToWidth="0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2012-04-04T04:54:35Z</cp:lastPrinted>
  <dcterms:created xsi:type="dcterms:W3CDTF">1996-10-08T23:32:33Z</dcterms:created>
  <dcterms:modified xsi:type="dcterms:W3CDTF">2012-04-04T04:54:51Z</dcterms:modified>
  <cp:category/>
  <cp:version/>
  <cp:contentType/>
  <cp:contentStatus/>
</cp:coreProperties>
</file>